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npmfap01\charm\Episerver OneDrive\WRMP\2024\ESW\October 24\"/>
    </mc:Choice>
  </mc:AlternateContent>
  <xr:revisionPtr revIDLastSave="0" documentId="8_{1CA36725-5138-4F00-8EEF-C73756D059E8}" xr6:coauthVersionLast="47" xr6:coauthVersionMax="47" xr10:uidLastSave="{00000000-0000-0000-0000-000000000000}"/>
  <bookViews>
    <workbookView xWindow="-120" yWindow="-120" windowWidth="29040" windowHeight="15840" xr2:uid="{F201D6DE-8A92-4016-8D02-892B169B8CD9}"/>
  </bookViews>
  <sheets>
    <sheet name="Metering Option 1" sheetId="1" r:id="rId1"/>
    <sheet name="Metering Option 2" sheetId="2" r:id="rId2"/>
    <sheet name="Metering Option 3" sheetId="3" r:id="rId3"/>
    <sheet name="Metering Option 4" sheetId="4" r:id="rId4"/>
    <sheet name="Metering Option 5" sheetId="5" r:id="rId5"/>
    <sheet name="Metering Option 6" sheetId="6" r:id="rId6"/>
  </sheets>
  <externalReferences>
    <externalReference r:id="rId7"/>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3" l="1"/>
  <c r="X8" i="6"/>
  <c r="W8" i="6"/>
  <c r="V8" i="6"/>
  <c r="U8" i="6"/>
  <c r="T8" i="6"/>
  <c r="S8" i="6"/>
  <c r="R8" i="6"/>
  <c r="Q8" i="6"/>
  <c r="P8" i="6"/>
  <c r="O8" i="6"/>
  <c r="X7" i="6"/>
  <c r="W7" i="6"/>
  <c r="V7" i="6"/>
  <c r="U7" i="6"/>
  <c r="T7" i="6"/>
  <c r="S7" i="6"/>
  <c r="R7" i="6"/>
  <c r="Q7" i="6"/>
  <c r="P7" i="6"/>
  <c r="O7" i="6"/>
  <c r="X8" i="5"/>
  <c r="W8" i="5"/>
  <c r="V8" i="5"/>
  <c r="U8" i="5"/>
  <c r="T8" i="5"/>
  <c r="S8" i="5"/>
  <c r="R8" i="5"/>
  <c r="Q8" i="5"/>
  <c r="P8" i="5"/>
  <c r="O8" i="5"/>
  <c r="X7" i="5"/>
  <c r="W7" i="5"/>
  <c r="V7" i="5"/>
  <c r="U7" i="5"/>
  <c r="T7" i="5"/>
  <c r="S7" i="5"/>
  <c r="R7" i="5"/>
  <c r="Q7" i="5"/>
  <c r="P7" i="5"/>
  <c r="O7" i="5"/>
  <c r="X8" i="4"/>
  <c r="W8" i="4"/>
  <c r="V8" i="4"/>
  <c r="U8" i="4"/>
  <c r="T8" i="4"/>
  <c r="S8" i="4"/>
  <c r="R8" i="4"/>
  <c r="Q8" i="4"/>
  <c r="P8" i="4"/>
  <c r="O8" i="4"/>
  <c r="X7" i="4"/>
  <c r="W7" i="4"/>
  <c r="V7" i="4"/>
  <c r="U7" i="4"/>
  <c r="T7" i="4"/>
  <c r="S7" i="4"/>
  <c r="R7" i="4"/>
  <c r="Q7" i="4"/>
  <c r="P7" i="4"/>
  <c r="O7" i="4"/>
  <c r="X8" i="3"/>
  <c r="W8" i="3"/>
  <c r="V8" i="3"/>
  <c r="U8" i="3"/>
  <c r="T8" i="3"/>
  <c r="S8" i="3"/>
  <c r="R8" i="3"/>
  <c r="Q8" i="3"/>
  <c r="P8" i="3"/>
  <c r="O8" i="3"/>
  <c r="X7" i="3"/>
  <c r="W7" i="3"/>
  <c r="V7" i="3"/>
  <c r="U7" i="3"/>
  <c r="T7" i="3"/>
  <c r="S7" i="3"/>
  <c r="R7" i="3"/>
  <c r="Q7" i="3"/>
  <c r="P7" i="3"/>
  <c r="X8" i="2"/>
  <c r="W8" i="2"/>
  <c r="V8" i="2"/>
  <c r="U8" i="2"/>
  <c r="T8" i="2"/>
  <c r="S8" i="2"/>
  <c r="R8" i="2"/>
  <c r="Q8" i="2"/>
  <c r="P8" i="2"/>
  <c r="O8" i="2"/>
  <c r="X7" i="2"/>
  <c r="W7" i="2"/>
  <c r="V7" i="2"/>
  <c r="U7" i="2"/>
  <c r="T7" i="2"/>
  <c r="S7" i="2"/>
  <c r="R7" i="2"/>
  <c r="Q7" i="2"/>
  <c r="P7" i="2"/>
  <c r="O7" i="2"/>
  <c r="P8" i="1"/>
  <c r="Q8" i="1"/>
  <c r="R8" i="1"/>
  <c r="S8" i="1"/>
  <c r="T8" i="1"/>
  <c r="U8" i="1"/>
  <c r="V8" i="1"/>
  <c r="W8" i="1"/>
  <c r="X8" i="1"/>
  <c r="O8" i="1"/>
  <c r="P7" i="1"/>
  <c r="Q7" i="1"/>
  <c r="R7" i="1"/>
  <c r="S7" i="1"/>
  <c r="T7" i="1"/>
  <c r="U7" i="1"/>
  <c r="V7" i="1"/>
  <c r="W7" i="1"/>
  <c r="X7" i="1"/>
  <c r="O7" i="1"/>
  <c r="Q10" i="2"/>
  <c r="Q11" i="2"/>
  <c r="O10" i="1"/>
  <c r="O11" i="1"/>
  <c r="AB10" i="6"/>
  <c r="AB11" i="6"/>
  <c r="N20" i="6"/>
  <c r="N20" i="5"/>
  <c r="AB10" i="4"/>
  <c r="AB11" i="4"/>
  <c r="N20" i="4"/>
  <c r="AB10" i="3"/>
  <c r="AB11" i="3"/>
  <c r="N20" i="3"/>
  <c r="AD11" i="2"/>
  <c r="AD10" i="2"/>
  <c r="N20" i="2"/>
  <c r="AD10" i="1"/>
  <c r="AD11" i="1"/>
  <c r="AC11" i="1"/>
  <c r="AC10" i="1"/>
  <c r="N20" i="1"/>
  <c r="N21" i="1"/>
  <c r="N22" i="1"/>
  <c r="N21" i="4"/>
  <c r="N22" i="4"/>
  <c r="N23" i="4"/>
  <c r="N24" i="4"/>
  <c r="N22" i="6"/>
  <c r="N21" i="6"/>
  <c r="N21" i="5"/>
  <c r="N22" i="5"/>
  <c r="N21" i="3"/>
  <c r="N22" i="3"/>
  <c r="N22" i="2"/>
  <c r="N21" i="2"/>
  <c r="N23" i="1"/>
  <c r="N24" i="1"/>
  <c r="N23" i="6"/>
  <c r="N24" i="6"/>
  <c r="N23" i="5"/>
  <c r="N24" i="5"/>
  <c r="N23" i="3"/>
  <c r="N24" i="3"/>
  <c r="N23" i="2"/>
  <c r="N24" i="2"/>
  <c r="O10" i="6"/>
  <c r="O11" i="6"/>
  <c r="P10" i="6"/>
  <c r="P11" i="6"/>
  <c r="Q10" i="6"/>
  <c r="Q11" i="6"/>
  <c r="R10" i="6"/>
  <c r="R11" i="6"/>
  <c r="S10" i="6"/>
  <c r="S11" i="6"/>
  <c r="T10" i="6"/>
  <c r="T11" i="6"/>
  <c r="U10" i="6"/>
  <c r="U11" i="6"/>
  <c r="V10" i="6"/>
  <c r="V11" i="6"/>
  <c r="W10" i="6"/>
  <c r="W11" i="6"/>
  <c r="X10" i="6"/>
  <c r="X11" i="6"/>
  <c r="Y10" i="6"/>
  <c r="Y11" i="6"/>
  <c r="Z10" i="6"/>
  <c r="Z11" i="6"/>
  <c r="AA10" i="6"/>
  <c r="AA11" i="6"/>
  <c r="Q11" i="4"/>
  <c r="U11" i="4"/>
  <c r="Y11" i="4"/>
  <c r="P10" i="4"/>
  <c r="P11" i="4"/>
  <c r="Q10" i="4"/>
  <c r="R10" i="4"/>
  <c r="R11" i="4"/>
  <c r="S10" i="4"/>
  <c r="S11" i="4"/>
  <c r="T10" i="4"/>
  <c r="T11" i="4"/>
  <c r="U10" i="4"/>
  <c r="V10" i="4"/>
  <c r="V11" i="4"/>
  <c r="W10" i="4"/>
  <c r="W11" i="4"/>
  <c r="X10" i="4"/>
  <c r="X11" i="4"/>
  <c r="Y10" i="4"/>
  <c r="Z10" i="4"/>
  <c r="Z11" i="4"/>
  <c r="AA10" i="4"/>
  <c r="AA11" i="4"/>
  <c r="O10" i="4"/>
  <c r="O11" i="4"/>
  <c r="N14" i="3"/>
  <c r="P10" i="3"/>
  <c r="P11" i="3"/>
  <c r="Q10" i="3"/>
  <c r="Q11" i="3"/>
  <c r="R10" i="3"/>
  <c r="R11" i="3"/>
  <c r="S10" i="3"/>
  <c r="S11" i="3"/>
  <c r="T10" i="3"/>
  <c r="T11" i="3"/>
  <c r="U10" i="3"/>
  <c r="U11" i="3"/>
  <c r="V10" i="3"/>
  <c r="V11" i="3"/>
  <c r="W10" i="3"/>
  <c r="W11" i="3"/>
  <c r="X10" i="3"/>
  <c r="X11" i="3"/>
  <c r="Y10" i="3"/>
  <c r="Y11" i="3"/>
  <c r="Z10" i="3"/>
  <c r="Z11" i="3"/>
  <c r="AA10" i="3"/>
  <c r="AA11" i="3"/>
  <c r="O10" i="3"/>
  <c r="O11" i="3"/>
  <c r="P11" i="2"/>
  <c r="U11" i="2"/>
  <c r="Y11" i="2"/>
  <c r="AC11" i="2"/>
  <c r="P10" i="2"/>
  <c r="R10" i="2"/>
  <c r="R11" i="2"/>
  <c r="S10" i="2"/>
  <c r="S11" i="2"/>
  <c r="T10" i="2"/>
  <c r="T11" i="2"/>
  <c r="U10" i="2"/>
  <c r="V10" i="2"/>
  <c r="V11" i="2"/>
  <c r="W10" i="2"/>
  <c r="W11" i="2"/>
  <c r="X10" i="2"/>
  <c r="X11" i="2"/>
  <c r="Y10" i="2"/>
  <c r="Z10" i="2"/>
  <c r="Z11" i="2"/>
  <c r="AA10" i="2"/>
  <c r="AA11" i="2"/>
  <c r="AB10" i="2"/>
  <c r="AB11" i="2"/>
  <c r="AC10" i="2"/>
  <c r="O10" i="2"/>
  <c r="O11" i="2"/>
  <c r="Y10" i="1"/>
  <c r="Y11" i="1"/>
  <c r="Z10" i="1"/>
  <c r="Z11" i="1"/>
  <c r="AA10" i="1"/>
  <c r="AA11" i="1"/>
  <c r="AB10" i="1"/>
  <c r="AB11" i="1"/>
  <c r="S11" i="1"/>
  <c r="W11" i="1"/>
  <c r="P10" i="1"/>
  <c r="P11" i="1"/>
  <c r="Q10" i="1"/>
  <c r="Q11" i="1"/>
  <c r="R10" i="1"/>
  <c r="R11" i="1"/>
  <c r="S10" i="1"/>
  <c r="T10" i="1"/>
  <c r="T11" i="1"/>
  <c r="U10" i="1"/>
  <c r="U11" i="1"/>
  <c r="V10" i="1"/>
  <c r="V11" i="1"/>
  <c r="W10" i="1"/>
  <c r="X10" i="1"/>
  <c r="X11" i="1"/>
  <c r="O10" i="5"/>
  <c r="P10" i="5"/>
  <c r="O11" i="5"/>
  <c r="P11" i="5"/>
  <c r="Q10" i="5"/>
  <c r="Q11" i="5"/>
  <c r="R10" i="5"/>
  <c r="R11" i="5"/>
  <c r="S11" i="5"/>
  <c r="T11" i="5"/>
  <c r="U11" i="5"/>
  <c r="V11" i="5"/>
  <c r="W11" i="5"/>
  <c r="X11" i="5"/>
  <c r="Y11" i="5"/>
  <c r="Z11" i="5"/>
  <c r="AA11" i="5"/>
  <c r="AB11" i="5"/>
  <c r="AC11" i="5"/>
  <c r="S10" i="5"/>
  <c r="T10" i="5"/>
  <c r="U10" i="5"/>
  <c r="V10" i="5"/>
  <c r="W10" i="5"/>
  <c r="X10" i="5"/>
  <c r="Y10" i="5"/>
  <c r="Z10" i="5"/>
  <c r="AA10" i="5"/>
  <c r="AB10" i="5"/>
  <c r="AC10" i="5"/>
  <c r="AD10" i="5"/>
  <c r="AD11" i="5"/>
  <c r="O20" i="6"/>
  <c r="O21" i="6"/>
  <c r="O20" i="5"/>
  <c r="O21" i="5"/>
  <c r="O22" i="5"/>
  <c r="O20" i="4"/>
  <c r="O21" i="4"/>
  <c r="O20" i="3"/>
  <c r="O21" i="3"/>
  <c r="O20" i="2"/>
  <c r="O21" i="2"/>
  <c r="O20" i="1"/>
  <c r="O21" i="1"/>
  <c r="E90" i="6"/>
  <c r="D82" i="6"/>
  <c r="D78" i="6"/>
  <c r="H86" i="6"/>
  <c r="C7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W14" i="6"/>
  <c r="AV14" i="6"/>
  <c r="AU14" i="6"/>
  <c r="AT14" i="6"/>
  <c r="AS14" i="6"/>
  <c r="AR14" i="6"/>
  <c r="AQ14" i="6"/>
  <c r="AP14" i="6"/>
  <c r="AO14" i="6"/>
  <c r="AN14" i="6"/>
  <c r="AM14" i="6"/>
  <c r="AL14" i="6"/>
  <c r="AK14" i="6"/>
  <c r="AJ14" i="6"/>
  <c r="AI14" i="6"/>
  <c r="AH14" i="6"/>
  <c r="AG14" i="6"/>
  <c r="AF14" i="6"/>
  <c r="AE14" i="6"/>
  <c r="AD14" i="6"/>
  <c r="AC14" i="6"/>
  <c r="N14" i="6"/>
  <c r="C3" i="6"/>
  <c r="E88" i="5"/>
  <c r="D80" i="5"/>
  <c r="D76" i="5"/>
  <c r="H84" i="5"/>
  <c r="C72" i="5"/>
  <c r="CP14" i="5"/>
  <c r="CO14" i="5"/>
  <c r="CN14" i="5"/>
  <c r="CM14" i="5"/>
  <c r="CL14" i="5"/>
  <c r="CK14" i="5"/>
  <c r="CJ14" i="5"/>
  <c r="CI14" i="5"/>
  <c r="CH14" i="5"/>
  <c r="CG14" i="5"/>
  <c r="CF14" i="5"/>
  <c r="CE14" i="5"/>
  <c r="CD14" i="5"/>
  <c r="CC14" i="5"/>
  <c r="CB14" i="5"/>
  <c r="CA14" i="5"/>
  <c r="BZ14" i="5"/>
  <c r="BY14" i="5"/>
  <c r="BX14" i="5"/>
  <c r="BW14" i="5"/>
  <c r="BV14" i="5"/>
  <c r="BU14" i="5"/>
  <c r="BT14" i="5"/>
  <c r="BS14" i="5"/>
  <c r="BR14" i="5"/>
  <c r="BQ14" i="5"/>
  <c r="BP14" i="5"/>
  <c r="BO14" i="5"/>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M14" i="5"/>
  <c r="AL14" i="5"/>
  <c r="AK14" i="5"/>
  <c r="AJ14" i="5"/>
  <c r="AI14" i="5"/>
  <c r="AH14" i="5"/>
  <c r="AG14" i="5"/>
  <c r="AF14" i="5"/>
  <c r="AE14" i="5"/>
  <c r="N14" i="5"/>
  <c r="C3" i="5"/>
  <c r="E92" i="4"/>
  <c r="D84" i="4"/>
  <c r="D80" i="4"/>
  <c r="H88" i="4"/>
  <c r="C76" i="4"/>
  <c r="CP14" i="4"/>
  <c r="CO14" i="4"/>
  <c r="CN14" i="4"/>
  <c r="CM14" i="4"/>
  <c r="CL14" i="4"/>
  <c r="CK14" i="4"/>
  <c r="CJ14" i="4"/>
  <c r="CI14" i="4"/>
  <c r="CH14" i="4"/>
  <c r="CG14" i="4"/>
  <c r="CF14" i="4"/>
  <c r="CE14" i="4"/>
  <c r="CD14" i="4"/>
  <c r="CC14" i="4"/>
  <c r="CB14" i="4"/>
  <c r="CA14" i="4"/>
  <c r="BZ14" i="4"/>
  <c r="BY14" i="4"/>
  <c r="BX14" i="4"/>
  <c r="BW14" i="4"/>
  <c r="BV14" i="4"/>
  <c r="BU14" i="4"/>
  <c r="BT14" i="4"/>
  <c r="BS14" i="4"/>
  <c r="BR14"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N14" i="4"/>
  <c r="C3" i="4"/>
  <c r="E93" i="3"/>
  <c r="D85" i="3"/>
  <c r="D81" i="3"/>
  <c r="H89" i="3"/>
  <c r="C77"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C3" i="3"/>
  <c r="E91" i="2"/>
  <c r="D83" i="2"/>
  <c r="D79" i="2"/>
  <c r="H87" i="2"/>
  <c r="C75" i="2"/>
  <c r="CP14" i="2"/>
  <c r="CO14" i="2"/>
  <c r="CN14" i="2"/>
  <c r="CM14" i="2"/>
  <c r="CL14" i="2"/>
  <c r="CK14" i="2"/>
  <c r="CJ14" i="2"/>
  <c r="CI14" i="2"/>
  <c r="CH14" i="2"/>
  <c r="CG14" i="2"/>
  <c r="CF14" i="2"/>
  <c r="CE14" i="2"/>
  <c r="CD14" i="2"/>
  <c r="CC14" i="2"/>
  <c r="CB14" i="2"/>
  <c r="CA14" i="2"/>
  <c r="BZ14" i="2"/>
  <c r="BY14" i="2"/>
  <c r="BX14" i="2"/>
  <c r="BW14" i="2"/>
  <c r="BV14" i="2"/>
  <c r="BU14" i="2"/>
  <c r="BT14" i="2"/>
  <c r="BS14" i="2"/>
  <c r="BR14" i="2"/>
  <c r="BQ14" i="2"/>
  <c r="BP14" i="2"/>
  <c r="BO14" i="2"/>
  <c r="BN14" i="2"/>
  <c r="BM14" i="2"/>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N14" i="2"/>
  <c r="C3" i="2"/>
  <c r="E88" i="1"/>
  <c r="D80" i="1"/>
  <c r="D76" i="1"/>
  <c r="I84" i="1"/>
  <c r="C72"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N14" i="1"/>
  <c r="C3" i="1"/>
  <c r="I87" i="2"/>
  <c r="I89" i="3"/>
  <c r="I88" i="4"/>
  <c r="F93" i="4"/>
  <c r="G93" i="4"/>
  <c r="G94" i="3"/>
  <c r="F94" i="3"/>
  <c r="F92" i="2"/>
  <c r="G92" i="2"/>
  <c r="H89" i="1"/>
  <c r="I89" i="1"/>
  <c r="F89" i="5"/>
  <c r="G89" i="5"/>
  <c r="I84" i="5"/>
  <c r="I86" i="6"/>
  <c r="F91" i="6"/>
  <c r="G91" i="6"/>
  <c r="H91" i="6"/>
  <c r="I91" i="6"/>
  <c r="E86" i="6"/>
  <c r="F86" i="6"/>
  <c r="G86" i="6"/>
  <c r="E91" i="6"/>
  <c r="E92" i="6"/>
  <c r="H89" i="5"/>
  <c r="I89" i="5"/>
  <c r="E84" i="5"/>
  <c r="F84" i="5"/>
  <c r="G84" i="5"/>
  <c r="E89" i="5"/>
  <c r="E90" i="5"/>
  <c r="H93" i="4"/>
  <c r="I93" i="4"/>
  <c r="E88" i="4"/>
  <c r="F88" i="4"/>
  <c r="G88" i="4"/>
  <c r="E93" i="4"/>
  <c r="E94" i="4"/>
  <c r="H94" i="3"/>
  <c r="I94" i="3"/>
  <c r="E89" i="3"/>
  <c r="F89" i="3"/>
  <c r="G89" i="3"/>
  <c r="E94" i="3"/>
  <c r="E95" i="3"/>
  <c r="H92" i="2"/>
  <c r="I92" i="2"/>
  <c r="E87" i="2"/>
  <c r="F87" i="2"/>
  <c r="G87" i="2"/>
  <c r="E92" i="2"/>
  <c r="E93" i="2"/>
  <c r="E84" i="1"/>
  <c r="F84" i="1"/>
  <c r="G84" i="1"/>
  <c r="E89" i="1"/>
  <c r="E90" i="1"/>
  <c r="F88" i="1"/>
  <c r="H84" i="1"/>
  <c r="F89" i="1"/>
  <c r="G89" i="1"/>
  <c r="E91" i="1"/>
  <c r="E92" i="1"/>
  <c r="E93" i="1"/>
  <c r="F90" i="6"/>
  <c r="E93" i="6"/>
  <c r="E94" i="6"/>
  <c r="E95" i="6"/>
  <c r="F88" i="5"/>
  <c r="E91" i="5"/>
  <c r="E92" i="5"/>
  <c r="E93" i="5"/>
  <c r="E95" i="4"/>
  <c r="E96" i="4"/>
  <c r="E97" i="4"/>
  <c r="F92" i="4"/>
  <c r="E96" i="3"/>
  <c r="E97" i="3"/>
  <c r="E98" i="3"/>
  <c r="F93" i="3"/>
  <c r="E94" i="2"/>
  <c r="E95" i="2"/>
  <c r="E96" i="2"/>
  <c r="F91" i="2"/>
  <c r="F90" i="1"/>
  <c r="G88" i="1"/>
  <c r="F92" i="6"/>
  <c r="G90" i="6"/>
  <c r="F93" i="6"/>
  <c r="F94" i="6"/>
  <c r="F95" i="6"/>
  <c r="F90" i="5"/>
  <c r="G88" i="5"/>
  <c r="F94" i="4"/>
  <c r="G92" i="4"/>
  <c r="F95" i="3"/>
  <c r="G93" i="3"/>
  <c r="F96" i="3"/>
  <c r="F97" i="3"/>
  <c r="F98" i="3"/>
  <c r="F93" i="2"/>
  <c r="G91" i="2"/>
  <c r="G90" i="1"/>
  <c r="H88" i="1"/>
  <c r="F91" i="1"/>
  <c r="F92" i="1"/>
  <c r="F93" i="1"/>
  <c r="F95" i="4"/>
  <c r="F96" i="4"/>
  <c r="F97" i="4"/>
  <c r="F94" i="2"/>
  <c r="F95" i="2"/>
  <c r="F96" i="2"/>
  <c r="G92" i="6"/>
  <c r="H90" i="6"/>
  <c r="F91" i="5"/>
  <c r="F92" i="5"/>
  <c r="F93" i="5"/>
  <c r="G90" i="5"/>
  <c r="H88" i="5"/>
  <c r="G94" i="4"/>
  <c r="H92" i="4"/>
  <c r="G95" i="3"/>
  <c r="H93" i="3"/>
  <c r="G96" i="3"/>
  <c r="G97" i="3"/>
  <c r="G98" i="3"/>
  <c r="G93" i="2"/>
  <c r="H91" i="2"/>
  <c r="G94" i="2"/>
  <c r="G95" i="2"/>
  <c r="G96" i="2"/>
  <c r="H90" i="1"/>
  <c r="I88" i="1"/>
  <c r="G91" i="1"/>
  <c r="G92" i="1"/>
  <c r="G93" i="1"/>
  <c r="G91" i="5"/>
  <c r="G92" i="5"/>
  <c r="G93" i="5"/>
  <c r="H92" i="6"/>
  <c r="I90" i="6"/>
  <c r="G93" i="6"/>
  <c r="G94" i="6"/>
  <c r="G95" i="6"/>
  <c r="H90" i="5"/>
  <c r="I88" i="5"/>
  <c r="H94" i="4"/>
  <c r="I92" i="4"/>
  <c r="G95" i="4"/>
  <c r="G96" i="4"/>
  <c r="G97" i="4"/>
  <c r="H95" i="3"/>
  <c r="I93" i="3"/>
  <c r="H96" i="3"/>
  <c r="H97" i="3"/>
  <c r="H98" i="3"/>
  <c r="H93" i="2"/>
  <c r="I91" i="2"/>
  <c r="I90" i="1"/>
  <c r="I91" i="1"/>
  <c r="I92" i="1"/>
  <c r="I93" i="1"/>
  <c r="H91" i="1"/>
  <c r="H92" i="1"/>
  <c r="H93" i="1"/>
  <c r="E95" i="1"/>
  <c r="H94" i="2"/>
  <c r="H95" i="2"/>
  <c r="H96" i="2"/>
  <c r="I92" i="6"/>
  <c r="I93" i="6"/>
  <c r="I94" i="6"/>
  <c r="I95" i="6"/>
  <c r="H93" i="6"/>
  <c r="H94" i="6"/>
  <c r="H95" i="6"/>
  <c r="I90" i="5"/>
  <c r="I91" i="5"/>
  <c r="I92" i="5"/>
  <c r="I93" i="5"/>
  <c r="H91" i="5"/>
  <c r="H92" i="5"/>
  <c r="H93" i="5"/>
  <c r="I94" i="4"/>
  <c r="I95" i="4"/>
  <c r="I96" i="4"/>
  <c r="I97" i="4"/>
  <c r="H95" i="4"/>
  <c r="H96" i="4"/>
  <c r="H97" i="4"/>
  <c r="I95" i="3"/>
  <c r="I96" i="3"/>
  <c r="I97" i="3"/>
  <c r="I98" i="3"/>
  <c r="E100" i="3"/>
  <c r="I93" i="2"/>
  <c r="I94" i="2"/>
  <c r="I95" i="2"/>
  <c r="I96" i="2"/>
  <c r="E98" i="2"/>
  <c r="E97" i="6"/>
  <c r="E95" i="5"/>
  <c r="E99" i="4"/>
  <c r="O22" i="6"/>
  <c r="P20" i="5"/>
  <c r="O23" i="5"/>
  <c r="O24" i="5"/>
  <c r="O9" i="5"/>
  <c r="O14" i="5"/>
  <c r="O22" i="4"/>
  <c r="O22" i="3"/>
  <c r="P20" i="3"/>
  <c r="O22" i="2"/>
  <c r="P20" i="2"/>
  <c r="O22" i="1"/>
  <c r="P20" i="6"/>
  <c r="O23" i="6"/>
  <c r="O24" i="6"/>
  <c r="O9" i="6"/>
  <c r="O14" i="6"/>
  <c r="P21" i="5"/>
  <c r="P22" i="5"/>
  <c r="P20" i="4"/>
  <c r="O23" i="4"/>
  <c r="O24" i="4"/>
  <c r="O9" i="4"/>
  <c r="O14" i="4"/>
  <c r="P21" i="3"/>
  <c r="P22" i="3"/>
  <c r="O23" i="3"/>
  <c r="O24" i="3"/>
  <c r="O9" i="3"/>
  <c r="O14" i="3"/>
  <c r="P21" i="2"/>
  <c r="P22" i="2"/>
  <c r="Q20" i="2"/>
  <c r="O23" i="2"/>
  <c r="O24" i="2"/>
  <c r="O9" i="2"/>
  <c r="O14" i="2"/>
  <c r="O23" i="1"/>
  <c r="O24" i="1"/>
  <c r="O9" i="1"/>
  <c r="O14" i="1"/>
  <c r="P20" i="1"/>
  <c r="P21" i="6"/>
  <c r="P22" i="6"/>
  <c r="Q20" i="5"/>
  <c r="P23" i="5"/>
  <c r="P24" i="5"/>
  <c r="P9" i="5"/>
  <c r="P14" i="5"/>
  <c r="P21" i="4"/>
  <c r="P22" i="4"/>
  <c r="Q20" i="3"/>
  <c r="P23" i="3"/>
  <c r="P24" i="3"/>
  <c r="P9" i="3"/>
  <c r="P14" i="3"/>
  <c r="Q21" i="2"/>
  <c r="Q22" i="2"/>
  <c r="P23" i="2"/>
  <c r="P24" i="2"/>
  <c r="P9" i="2"/>
  <c r="P14" i="2"/>
  <c r="P21" i="1"/>
  <c r="P22" i="1"/>
  <c r="Q20" i="6"/>
  <c r="P23" i="6"/>
  <c r="P24" i="6"/>
  <c r="P9" i="6"/>
  <c r="P14" i="6"/>
  <c r="Q21" i="5"/>
  <c r="Q22" i="5"/>
  <c r="Q20" i="4"/>
  <c r="P23" i="4"/>
  <c r="P24" i="4"/>
  <c r="P9" i="4"/>
  <c r="P14" i="4"/>
  <c r="Q21" i="3"/>
  <c r="Q22" i="3"/>
  <c r="R20" i="2"/>
  <c r="Q23" i="2"/>
  <c r="Q24" i="2"/>
  <c r="Q9" i="2"/>
  <c r="Q14" i="2"/>
  <c r="Q20" i="1"/>
  <c r="P23" i="1"/>
  <c r="P24" i="1"/>
  <c r="P9" i="1"/>
  <c r="P14" i="1"/>
  <c r="Q21" i="6"/>
  <c r="Q22" i="6"/>
  <c r="R20" i="6"/>
  <c r="R20" i="5"/>
  <c r="Q23" i="5"/>
  <c r="Q24" i="5"/>
  <c r="Q9" i="5"/>
  <c r="Q14" i="5"/>
  <c r="Q21" i="4"/>
  <c r="Q22" i="4"/>
  <c r="R20" i="3"/>
  <c r="Q23" i="3"/>
  <c r="Q24" i="3"/>
  <c r="Q9" i="3"/>
  <c r="Q14" i="3"/>
  <c r="R21" i="2"/>
  <c r="R22" i="2"/>
  <c r="Q21" i="1"/>
  <c r="Q22" i="1"/>
  <c r="Q23" i="6"/>
  <c r="Q24" i="6"/>
  <c r="Q9" i="6"/>
  <c r="Q14" i="6"/>
  <c r="R21" i="6"/>
  <c r="R22" i="6"/>
  <c r="R21" i="5"/>
  <c r="R22" i="5"/>
  <c r="R20" i="4"/>
  <c r="Q23" i="4"/>
  <c r="Q24" i="4"/>
  <c r="Q9" i="4"/>
  <c r="Q14" i="4"/>
  <c r="R21" i="3"/>
  <c r="R22" i="3"/>
  <c r="S20" i="2"/>
  <c r="R23" i="2"/>
  <c r="R24" i="2"/>
  <c r="R9" i="2"/>
  <c r="R14" i="2"/>
  <c r="R20" i="1"/>
  <c r="Q23" i="1"/>
  <c r="Q24" i="1"/>
  <c r="Q9" i="1"/>
  <c r="Q14" i="1"/>
  <c r="S20" i="6"/>
  <c r="S21" i="6"/>
  <c r="S22" i="6"/>
  <c r="R23" i="6"/>
  <c r="R24" i="6"/>
  <c r="R9" i="6"/>
  <c r="R14" i="6"/>
  <c r="S20" i="5"/>
  <c r="R23" i="5"/>
  <c r="R24" i="5"/>
  <c r="R9" i="5"/>
  <c r="R14" i="5"/>
  <c r="R21" i="4"/>
  <c r="R22" i="4"/>
  <c r="S20" i="3"/>
  <c r="R23" i="3"/>
  <c r="R24" i="3"/>
  <c r="R9" i="3"/>
  <c r="R14" i="3"/>
  <c r="S21" i="2"/>
  <c r="S22" i="2"/>
  <c r="R21" i="1"/>
  <c r="R22" i="1"/>
  <c r="T20" i="6"/>
  <c r="S23" i="6"/>
  <c r="S24" i="6"/>
  <c r="S9" i="6"/>
  <c r="S14" i="6"/>
  <c r="S21" i="5"/>
  <c r="S22" i="5"/>
  <c r="T20" i="5"/>
  <c r="S20" i="4"/>
  <c r="R23" i="4"/>
  <c r="R24" i="4"/>
  <c r="R9" i="4"/>
  <c r="R14" i="4"/>
  <c r="S21" i="3"/>
  <c r="S22" i="3"/>
  <c r="T20" i="2"/>
  <c r="S23" i="2"/>
  <c r="S24" i="2"/>
  <c r="S9" i="2"/>
  <c r="S14" i="2"/>
  <c r="S20" i="1"/>
  <c r="R23" i="1"/>
  <c r="R24" i="1"/>
  <c r="R9" i="1"/>
  <c r="R14" i="1"/>
  <c r="T21" i="6"/>
  <c r="T22" i="6"/>
  <c r="T21" i="5"/>
  <c r="T22" i="5"/>
  <c r="S23" i="5"/>
  <c r="S24" i="5"/>
  <c r="S9" i="5"/>
  <c r="S14" i="5"/>
  <c r="S21" i="4"/>
  <c r="S22" i="4"/>
  <c r="T20" i="3"/>
  <c r="S23" i="3"/>
  <c r="S24" i="3"/>
  <c r="S9" i="3"/>
  <c r="S14" i="3"/>
  <c r="T21" i="2"/>
  <c r="T22" i="2"/>
  <c r="U20" i="2"/>
  <c r="S21" i="1"/>
  <c r="S22" i="1"/>
  <c r="U20" i="6"/>
  <c r="T23" i="6"/>
  <c r="T24" i="6"/>
  <c r="T9" i="6"/>
  <c r="T14" i="6"/>
  <c r="U20" i="5"/>
  <c r="T23" i="5"/>
  <c r="T24" i="5"/>
  <c r="T9" i="5"/>
  <c r="T14" i="5"/>
  <c r="T20" i="4"/>
  <c r="S23" i="4"/>
  <c r="S24" i="4"/>
  <c r="S9" i="4"/>
  <c r="S14" i="4"/>
  <c r="T21" i="3"/>
  <c r="T22" i="3"/>
  <c r="U21" i="2"/>
  <c r="U22" i="2"/>
  <c r="V20" i="2"/>
  <c r="T23" i="2"/>
  <c r="T24" i="2"/>
  <c r="T9" i="2"/>
  <c r="T14" i="2"/>
  <c r="T20" i="1"/>
  <c r="S23" i="1"/>
  <c r="S24" i="1"/>
  <c r="S9" i="1"/>
  <c r="S14" i="1"/>
  <c r="U21" i="6"/>
  <c r="U22" i="6"/>
  <c r="U21" i="5"/>
  <c r="U22" i="5"/>
  <c r="V20" i="5"/>
  <c r="T21" i="4"/>
  <c r="T22" i="4"/>
  <c r="U20" i="3"/>
  <c r="T23" i="3"/>
  <c r="T24" i="3"/>
  <c r="T9" i="3"/>
  <c r="T14" i="3"/>
  <c r="V21" i="2"/>
  <c r="V22" i="2"/>
  <c r="U23" i="2"/>
  <c r="U24" i="2"/>
  <c r="U9" i="2"/>
  <c r="U14" i="2"/>
  <c r="T21" i="1"/>
  <c r="T22" i="1"/>
  <c r="V20" i="6"/>
  <c r="U23" i="6"/>
  <c r="U24" i="6"/>
  <c r="U9" i="6"/>
  <c r="U14" i="6"/>
  <c r="V21" i="5"/>
  <c r="V22" i="5"/>
  <c r="W20" i="5"/>
  <c r="U23" i="5"/>
  <c r="U24" i="5"/>
  <c r="U9" i="5"/>
  <c r="U14" i="5"/>
  <c r="U20" i="4"/>
  <c r="T23" i="4"/>
  <c r="T24" i="4"/>
  <c r="T9" i="4"/>
  <c r="T14" i="4"/>
  <c r="U21" i="3"/>
  <c r="U22" i="3"/>
  <c r="W20" i="2"/>
  <c r="V23" i="2"/>
  <c r="V24" i="2"/>
  <c r="V9" i="2"/>
  <c r="V14" i="2"/>
  <c r="U20" i="1"/>
  <c r="T23" i="1"/>
  <c r="T24" i="1"/>
  <c r="T9" i="1"/>
  <c r="T14" i="1"/>
  <c r="V21" i="6"/>
  <c r="V22" i="6"/>
  <c r="W20" i="6"/>
  <c r="W21" i="5"/>
  <c r="W22" i="5"/>
  <c r="V23" i="5"/>
  <c r="V24" i="5"/>
  <c r="V9" i="5"/>
  <c r="V14" i="5"/>
  <c r="U21" i="4"/>
  <c r="U22" i="4"/>
  <c r="V20" i="3"/>
  <c r="U23" i="3"/>
  <c r="U24" i="3"/>
  <c r="U9" i="3"/>
  <c r="U14" i="3"/>
  <c r="W21" i="2"/>
  <c r="W22" i="2"/>
  <c r="U21" i="1"/>
  <c r="U22" i="1"/>
  <c r="V20" i="1"/>
  <c r="X20" i="2"/>
  <c r="W23" i="2"/>
  <c r="W24" i="2"/>
  <c r="W9" i="2"/>
  <c r="W14" i="2"/>
  <c r="W21" i="6"/>
  <c r="W22" i="6"/>
  <c r="V23" i="6"/>
  <c r="V24" i="6"/>
  <c r="V9" i="6"/>
  <c r="V14" i="6"/>
  <c r="X20" i="5"/>
  <c r="W23" i="5"/>
  <c r="W24" i="5"/>
  <c r="W9" i="5"/>
  <c r="W14" i="5"/>
  <c r="V20" i="4"/>
  <c r="U23" i="4"/>
  <c r="U24" i="4"/>
  <c r="U9" i="4"/>
  <c r="U14" i="4"/>
  <c r="V21" i="3"/>
  <c r="V22" i="3"/>
  <c r="X21" i="2"/>
  <c r="X22" i="2"/>
  <c r="V21" i="1"/>
  <c r="V22" i="1"/>
  <c r="U23" i="1"/>
  <c r="U24" i="1"/>
  <c r="U9" i="1"/>
  <c r="U14" i="1"/>
  <c r="Y20" i="2"/>
  <c r="Y21" i="2"/>
  <c r="X23" i="2"/>
  <c r="X24" i="2"/>
  <c r="X9" i="2"/>
  <c r="X14" i="2"/>
  <c r="X20" i="6"/>
  <c r="W23" i="6"/>
  <c r="W24" i="6"/>
  <c r="W9" i="6"/>
  <c r="W14" i="6"/>
  <c r="X21" i="5"/>
  <c r="X22" i="5"/>
  <c r="V21" i="4"/>
  <c r="V22" i="4"/>
  <c r="W20" i="3"/>
  <c r="V23" i="3"/>
  <c r="V24" i="3"/>
  <c r="V9" i="3"/>
  <c r="V14" i="3"/>
  <c r="W20" i="1"/>
  <c r="V23" i="1"/>
  <c r="V24" i="1"/>
  <c r="V9" i="1"/>
  <c r="V14" i="1"/>
  <c r="Y22" i="2"/>
  <c r="Z20" i="2"/>
  <c r="Z21" i="2"/>
  <c r="Z22" i="2"/>
  <c r="X21" i="6"/>
  <c r="X22" i="6"/>
  <c r="Y20" i="5"/>
  <c r="X23" i="5"/>
  <c r="X24" i="5"/>
  <c r="X9" i="5"/>
  <c r="X14" i="5"/>
  <c r="W20" i="4"/>
  <c r="V23" i="4"/>
  <c r="V24" i="4"/>
  <c r="V9" i="4"/>
  <c r="V14" i="4"/>
  <c r="W21" i="3"/>
  <c r="W22" i="3"/>
  <c r="Y23" i="2"/>
  <c r="Y24" i="2"/>
  <c r="Y9" i="2"/>
  <c r="Y14" i="2"/>
  <c r="W21" i="1"/>
  <c r="W22" i="1"/>
  <c r="AA20" i="2"/>
  <c r="Z23" i="2"/>
  <c r="Z24" i="2"/>
  <c r="Z9" i="2"/>
  <c r="Z14" i="2"/>
  <c r="Y20" i="6"/>
  <c r="X23" i="6"/>
  <c r="X24" i="6"/>
  <c r="X9" i="6"/>
  <c r="X14" i="6"/>
  <c r="Y21" i="5"/>
  <c r="Y22" i="5"/>
  <c r="W21" i="4"/>
  <c r="W22" i="4"/>
  <c r="X20" i="3"/>
  <c r="W23" i="3"/>
  <c r="W24" i="3"/>
  <c r="W9" i="3"/>
  <c r="W14" i="3"/>
  <c r="AA21" i="2"/>
  <c r="AA22" i="2"/>
  <c r="X20" i="1"/>
  <c r="W23" i="1"/>
  <c r="W24" i="1"/>
  <c r="W9" i="1"/>
  <c r="W14" i="1"/>
  <c r="Z20" i="5"/>
  <c r="Z21" i="5"/>
  <c r="Z22" i="5"/>
  <c r="Y23" i="5"/>
  <c r="Y24" i="5"/>
  <c r="Y9" i="5"/>
  <c r="Y14" i="5"/>
  <c r="Y21" i="6"/>
  <c r="Y22" i="6"/>
  <c r="Z20" i="6"/>
  <c r="X20" i="4"/>
  <c r="W23" i="4"/>
  <c r="W24" i="4"/>
  <c r="W9" i="4"/>
  <c r="W14" i="4"/>
  <c r="X21" i="3"/>
  <c r="X22" i="3"/>
  <c r="AB20" i="2"/>
  <c r="AA23" i="2"/>
  <c r="AA24" i="2"/>
  <c r="AA9" i="2"/>
  <c r="AA14" i="2"/>
  <c r="X21" i="1"/>
  <c r="X22" i="1"/>
  <c r="AA20" i="5"/>
  <c r="AA21" i="5"/>
  <c r="AA22" i="5"/>
  <c r="Z23" i="5"/>
  <c r="Z24" i="5"/>
  <c r="Z9" i="5"/>
  <c r="Z14" i="5"/>
  <c r="Y23" i="6"/>
  <c r="Y24" i="6"/>
  <c r="Y9" i="6"/>
  <c r="Y14" i="6"/>
  <c r="Z21" i="6"/>
  <c r="Z22" i="6"/>
  <c r="X21" i="4"/>
  <c r="X22" i="4"/>
  <c r="Y20" i="3"/>
  <c r="X23" i="3"/>
  <c r="X24" i="3"/>
  <c r="X9" i="3"/>
  <c r="X14" i="3"/>
  <c r="AB21" i="2"/>
  <c r="AB22" i="2"/>
  <c r="Y20" i="1"/>
  <c r="X23" i="1"/>
  <c r="X24" i="1"/>
  <c r="X9" i="1"/>
  <c r="X14" i="1"/>
  <c r="AA20" i="6"/>
  <c r="Z23" i="6"/>
  <c r="Z24" i="6"/>
  <c r="Z9" i="6"/>
  <c r="Z14" i="6"/>
  <c r="AB20" i="5"/>
  <c r="AA23" i="5"/>
  <c r="AA24" i="5"/>
  <c r="AA9" i="5"/>
  <c r="AA14" i="5"/>
  <c r="Y20" i="4"/>
  <c r="X23" i="4"/>
  <c r="X24" i="4"/>
  <c r="X9" i="4"/>
  <c r="X14" i="4"/>
  <c r="Y21" i="3"/>
  <c r="Y22" i="3"/>
  <c r="AC20" i="2"/>
  <c r="AB23" i="2"/>
  <c r="AB24" i="2"/>
  <c r="AB9" i="2"/>
  <c r="AB14" i="2"/>
  <c r="Y21" i="1"/>
  <c r="Y22" i="1"/>
  <c r="AA21" i="6"/>
  <c r="AA22" i="6"/>
  <c r="AB20" i="6"/>
  <c r="AB21" i="5"/>
  <c r="AB22" i="5"/>
  <c r="AC20" i="5"/>
  <c r="Y21" i="4"/>
  <c r="Y22" i="4"/>
  <c r="Z20" i="3"/>
  <c r="Y23" i="3"/>
  <c r="Y24" i="3"/>
  <c r="Y9" i="3"/>
  <c r="Y14" i="3"/>
  <c r="AC21" i="2"/>
  <c r="AC22" i="2"/>
  <c r="AD20" i="2"/>
  <c r="Z20" i="1"/>
  <c r="Y23" i="1"/>
  <c r="Y24" i="1"/>
  <c r="Y9" i="1"/>
  <c r="Y14" i="1"/>
  <c r="AB21" i="6"/>
  <c r="AB22" i="6"/>
  <c r="AA23" i="6"/>
  <c r="AA24" i="6"/>
  <c r="AA9" i="6"/>
  <c r="AA14" i="6"/>
  <c r="AB23" i="5"/>
  <c r="AB24" i="5"/>
  <c r="AB9" i="5"/>
  <c r="AB14" i="5"/>
  <c r="AC21" i="5"/>
  <c r="AC22" i="5"/>
  <c r="Z20" i="4"/>
  <c r="Y23" i="4"/>
  <c r="Y24" i="4"/>
  <c r="Y9" i="4"/>
  <c r="Y14" i="4"/>
  <c r="Z21" i="3"/>
  <c r="Z22" i="3"/>
  <c r="AD21" i="2"/>
  <c r="AD22" i="2"/>
  <c r="AC23" i="2"/>
  <c r="AC24" i="2"/>
  <c r="AC9" i="2"/>
  <c r="AC14" i="2"/>
  <c r="Z21" i="1"/>
  <c r="Z22" i="1"/>
  <c r="AA20" i="1"/>
  <c r="AE20" i="2"/>
  <c r="AD23" i="2"/>
  <c r="AD24" i="2"/>
  <c r="AD9" i="2"/>
  <c r="AD14" i="2"/>
  <c r="I15" i="2"/>
  <c r="I16" i="2"/>
  <c r="AC20" i="6"/>
  <c r="AB23" i="6"/>
  <c r="AB24" i="6"/>
  <c r="AB9" i="6"/>
  <c r="AB14" i="6"/>
  <c r="I15" i="6"/>
  <c r="I16" i="6"/>
  <c r="AD20" i="5"/>
  <c r="AC23" i="5"/>
  <c r="AC24" i="5"/>
  <c r="AC9" i="5"/>
  <c r="AC14" i="5"/>
  <c r="Z21" i="4"/>
  <c r="Z22" i="4"/>
  <c r="AA20" i="3"/>
  <c r="Z23" i="3"/>
  <c r="Z24" i="3"/>
  <c r="Z9" i="3"/>
  <c r="Z14" i="3"/>
  <c r="AE21" i="2"/>
  <c r="AE22" i="2"/>
  <c r="AF20" i="2"/>
  <c r="AA21" i="1"/>
  <c r="AA22" i="1"/>
  <c r="Z23" i="1"/>
  <c r="Z24" i="1"/>
  <c r="Z9" i="1"/>
  <c r="Z14" i="1"/>
  <c r="AC21" i="6"/>
  <c r="AC22" i="6"/>
  <c r="AD20" i="6"/>
  <c r="AD21" i="5"/>
  <c r="AD22" i="5"/>
  <c r="AA20" i="4"/>
  <c r="Z23" i="4"/>
  <c r="Z24" i="4"/>
  <c r="Z9" i="4"/>
  <c r="Z14" i="4"/>
  <c r="AA21" i="3"/>
  <c r="AA22" i="3"/>
  <c r="AB20" i="3"/>
  <c r="AF21" i="2"/>
  <c r="AF22" i="2"/>
  <c r="AE23" i="2"/>
  <c r="AE24" i="2"/>
  <c r="AB20" i="1"/>
  <c r="AA23" i="1"/>
  <c r="AA24" i="1"/>
  <c r="AA9" i="1"/>
  <c r="AA14" i="1"/>
  <c r="AC23" i="6"/>
  <c r="AC24" i="6"/>
  <c r="AD21" i="6"/>
  <c r="AD22" i="6"/>
  <c r="AE20" i="5"/>
  <c r="AD23" i="5"/>
  <c r="AD24" i="5"/>
  <c r="AD9" i="5"/>
  <c r="AD14" i="5"/>
  <c r="I15" i="5"/>
  <c r="AA21" i="4"/>
  <c r="AA22" i="4"/>
  <c r="AA23" i="3"/>
  <c r="AA24" i="3"/>
  <c r="AA9" i="3"/>
  <c r="AA14" i="3"/>
  <c r="AB21" i="3"/>
  <c r="AB22" i="3"/>
  <c r="AG20" i="2"/>
  <c r="AF23" i="2"/>
  <c r="AF24" i="2"/>
  <c r="AB21" i="1"/>
  <c r="AB22" i="1"/>
  <c r="AC20" i="3"/>
  <c r="AB23" i="3"/>
  <c r="AB24" i="3"/>
  <c r="AB9" i="3"/>
  <c r="AB14" i="3"/>
  <c r="I15" i="3"/>
  <c r="I16" i="3"/>
  <c r="AE20" i="6"/>
  <c r="AD23" i="6"/>
  <c r="AD24" i="6"/>
  <c r="I16" i="5"/>
  <c r="N75" i="5"/>
  <c r="AE21" i="5"/>
  <c r="AE22" i="5"/>
  <c r="AF20" i="5"/>
  <c r="AB20" i="4"/>
  <c r="AA23" i="4"/>
  <c r="AA24" i="4"/>
  <c r="AA9" i="4"/>
  <c r="AA14" i="4"/>
  <c r="AC21" i="3"/>
  <c r="AC22" i="3"/>
  <c r="AD20" i="3"/>
  <c r="AG21" i="2"/>
  <c r="AG22" i="2"/>
  <c r="AH20" i="2"/>
  <c r="AC20" i="1"/>
  <c r="AB23" i="1"/>
  <c r="AB24" i="1"/>
  <c r="AB9" i="1"/>
  <c r="AB14" i="1"/>
  <c r="AE21" i="6"/>
  <c r="AE22" i="6"/>
  <c r="AF21" i="5"/>
  <c r="AF22" i="5"/>
  <c r="AE23" i="5"/>
  <c r="AE24" i="5"/>
  <c r="AB21" i="4"/>
  <c r="AB22" i="4"/>
  <c r="AC23" i="3"/>
  <c r="AC24" i="3"/>
  <c r="AD21" i="3"/>
  <c r="AD22" i="3"/>
  <c r="AH21" i="2"/>
  <c r="AH22" i="2"/>
  <c r="AG23" i="2"/>
  <c r="AG24" i="2"/>
  <c r="AC21" i="1"/>
  <c r="AC22" i="1"/>
  <c r="AF20" i="6"/>
  <c r="AE23" i="6"/>
  <c r="AE24" i="6"/>
  <c r="AG20" i="5"/>
  <c r="AF23" i="5"/>
  <c r="AF24" i="5"/>
  <c r="AC20" i="4"/>
  <c r="AB23" i="4"/>
  <c r="AB24" i="4"/>
  <c r="AB9" i="4"/>
  <c r="AB14" i="4"/>
  <c r="I15" i="4"/>
  <c r="I16" i="4"/>
  <c r="AE20" i="3"/>
  <c r="AD23" i="3"/>
  <c r="AD24" i="3"/>
  <c r="AI20" i="2"/>
  <c r="AH23" i="2"/>
  <c r="AH24" i="2"/>
  <c r="AD20" i="1"/>
  <c r="AC23" i="1"/>
  <c r="AC24" i="1"/>
  <c r="AC9" i="1"/>
  <c r="AC14" i="1"/>
  <c r="AF21" i="6"/>
  <c r="AF22" i="6"/>
  <c r="AG21" i="5"/>
  <c r="AG22" i="5"/>
  <c r="AC21" i="4"/>
  <c r="AC22" i="4"/>
  <c r="AE21" i="3"/>
  <c r="AE22" i="3"/>
  <c r="AI21" i="2"/>
  <c r="AI22" i="2"/>
  <c r="AJ20" i="2"/>
  <c r="AD21" i="1"/>
  <c r="AD22" i="1"/>
  <c r="AH20" i="5"/>
  <c r="AH21" i="5"/>
  <c r="AH22" i="5"/>
  <c r="AG23" i="5"/>
  <c r="AG24" i="5"/>
  <c r="AG20" i="6"/>
  <c r="AF23" i="6"/>
  <c r="AF24" i="6"/>
  <c r="AD20" i="4"/>
  <c r="AC23" i="4"/>
  <c r="AC24" i="4"/>
  <c r="AF20" i="3"/>
  <c r="AE23" i="3"/>
  <c r="AE24" i="3"/>
  <c r="AJ21" i="2"/>
  <c r="AJ22" i="2"/>
  <c r="AI23" i="2"/>
  <c r="AI24" i="2"/>
  <c r="AE20" i="1"/>
  <c r="AD23" i="1"/>
  <c r="AD24" i="1"/>
  <c r="AD9" i="1"/>
  <c r="AD14" i="1"/>
  <c r="I15" i="1"/>
  <c r="I17" i="1"/>
  <c r="AG21" i="6"/>
  <c r="AG22" i="6"/>
  <c r="AI20" i="5"/>
  <c r="AH23" i="5"/>
  <c r="AH24" i="5"/>
  <c r="AD21" i="4"/>
  <c r="AD22" i="4"/>
  <c r="AF21" i="3"/>
  <c r="AF22" i="3"/>
  <c r="AK20" i="2"/>
  <c r="AJ23" i="2"/>
  <c r="AJ24" i="2"/>
  <c r="AE21" i="1"/>
  <c r="AE22" i="1"/>
  <c r="AF20" i="1"/>
  <c r="AE23" i="1"/>
  <c r="AE24" i="1"/>
  <c r="AH20" i="6"/>
  <c r="AG23" i="6"/>
  <c r="AG24" i="6"/>
  <c r="AI21" i="5"/>
  <c r="AI22" i="5"/>
  <c r="AE20" i="4"/>
  <c r="AD23" i="4"/>
  <c r="AD24" i="4"/>
  <c r="AG20" i="3"/>
  <c r="AF23" i="3"/>
  <c r="AF24" i="3"/>
  <c r="AK21" i="2"/>
  <c r="AK22" i="2"/>
  <c r="AF21" i="1"/>
  <c r="AF22" i="1"/>
  <c r="AH21" i="6"/>
  <c r="AH22" i="6"/>
  <c r="AJ20" i="5"/>
  <c r="AI23" i="5"/>
  <c r="AI24" i="5"/>
  <c r="AE21" i="4"/>
  <c r="AE22" i="4"/>
  <c r="AF20" i="4"/>
  <c r="AG21" i="3"/>
  <c r="AG22" i="3"/>
  <c r="AL20" i="2"/>
  <c r="AK23" i="2"/>
  <c r="AK24" i="2"/>
  <c r="AG20" i="1"/>
  <c r="AF23" i="1"/>
  <c r="AF24" i="1"/>
  <c r="AI20" i="6"/>
  <c r="AI21" i="6"/>
  <c r="AI22" i="6"/>
  <c r="AH23" i="6"/>
  <c r="AH24" i="6"/>
  <c r="AH20" i="3"/>
  <c r="AG23" i="3"/>
  <c r="AG24" i="3"/>
  <c r="AJ21" i="5"/>
  <c r="AJ22" i="5"/>
  <c r="AK20" i="5"/>
  <c r="AF21" i="4"/>
  <c r="AF22" i="4"/>
  <c r="AE23" i="4"/>
  <c r="AE24" i="4"/>
  <c r="AH21" i="3"/>
  <c r="AH22" i="3"/>
  <c r="AL21" i="2"/>
  <c r="AL22" i="2"/>
  <c r="AG21" i="1"/>
  <c r="AG22" i="1"/>
  <c r="AJ20" i="6"/>
  <c r="AI23" i="6"/>
  <c r="AI24" i="6"/>
  <c r="AJ23" i="5"/>
  <c r="AJ24" i="5"/>
  <c r="AK21" i="5"/>
  <c r="AK22" i="5"/>
  <c r="AG20" i="4"/>
  <c r="AF23" i="4"/>
  <c r="AF24" i="4"/>
  <c r="AI20" i="3"/>
  <c r="AH23" i="3"/>
  <c r="AH24" i="3"/>
  <c r="AM20" i="2"/>
  <c r="AL23" i="2"/>
  <c r="AL24" i="2"/>
  <c r="AH20" i="1"/>
  <c r="AG23" i="1"/>
  <c r="AG24" i="1"/>
  <c r="AJ21" i="6"/>
  <c r="AJ22" i="6"/>
  <c r="AK20" i="6"/>
  <c r="AL20" i="5"/>
  <c r="AK23" i="5"/>
  <c r="AK24" i="5"/>
  <c r="AG21" i="4"/>
  <c r="AG22" i="4"/>
  <c r="AH20" i="4"/>
  <c r="AI21" i="3"/>
  <c r="AI22" i="3"/>
  <c r="AM21" i="2"/>
  <c r="AM22" i="2"/>
  <c r="AH21" i="1"/>
  <c r="AH22" i="1"/>
  <c r="AJ20" i="3"/>
  <c r="AI23" i="3"/>
  <c r="AI24" i="3"/>
  <c r="AK21" i="6"/>
  <c r="AK22" i="6"/>
  <c r="AJ23" i="6"/>
  <c r="AJ24" i="6"/>
  <c r="AL21" i="5"/>
  <c r="AL22" i="5"/>
  <c r="AH21" i="4"/>
  <c r="AH22" i="4"/>
  <c r="AI20" i="4"/>
  <c r="AG23" i="4"/>
  <c r="AG24" i="4"/>
  <c r="AJ21" i="3"/>
  <c r="AJ22" i="3"/>
  <c r="AK20" i="3"/>
  <c r="AN20" i="2"/>
  <c r="AM23" i="2"/>
  <c r="AM24" i="2"/>
  <c r="AI20" i="1"/>
  <c r="AH23" i="1"/>
  <c r="AH24" i="1"/>
  <c r="AL20" i="6"/>
  <c r="AK23" i="6"/>
  <c r="AK24" i="6"/>
  <c r="AM20" i="5"/>
  <c r="AL23" i="5"/>
  <c r="AL24" i="5"/>
  <c r="AI21" i="4"/>
  <c r="AI22" i="4"/>
  <c r="AH23" i="4"/>
  <c r="AH24" i="4"/>
  <c r="AK21" i="3"/>
  <c r="AK22" i="3"/>
  <c r="AL20" i="3"/>
  <c r="AJ23" i="3"/>
  <c r="AJ24" i="3"/>
  <c r="AN21" i="2"/>
  <c r="AN22" i="2"/>
  <c r="AI21" i="1"/>
  <c r="AI22" i="1"/>
  <c r="AJ20" i="4"/>
  <c r="AI23" i="4"/>
  <c r="AI24" i="4"/>
  <c r="AL21" i="6"/>
  <c r="AL22" i="6"/>
  <c r="AM21" i="5"/>
  <c r="AM22" i="5"/>
  <c r="AJ21" i="4"/>
  <c r="AJ22" i="4"/>
  <c r="AL21" i="3"/>
  <c r="AL22" i="3"/>
  <c r="AK23" i="3"/>
  <c r="AK24" i="3"/>
  <c r="AO20" i="2"/>
  <c r="AN23" i="2"/>
  <c r="AN24" i="2"/>
  <c r="AJ20" i="1"/>
  <c r="AI23" i="1"/>
  <c r="AI24" i="1"/>
  <c r="AM20" i="3"/>
  <c r="AL23" i="3"/>
  <c r="AL24" i="3"/>
  <c r="AM20" i="6"/>
  <c r="AL23" i="6"/>
  <c r="AL24" i="6"/>
  <c r="AN20" i="5"/>
  <c r="AM23" i="5"/>
  <c r="AM24" i="5"/>
  <c r="AK20" i="4"/>
  <c r="AJ23" i="4"/>
  <c r="AJ24" i="4"/>
  <c r="AM21" i="3"/>
  <c r="AM22" i="3"/>
  <c r="AO21" i="2"/>
  <c r="AO22" i="2"/>
  <c r="AJ21" i="1"/>
  <c r="AJ22" i="1"/>
  <c r="AM21" i="6"/>
  <c r="AM22" i="6"/>
  <c r="AN21" i="5"/>
  <c r="AN22" i="5"/>
  <c r="AK21" i="4"/>
  <c r="AK22" i="4"/>
  <c r="AL20" i="4"/>
  <c r="AN20" i="3"/>
  <c r="AM23" i="3"/>
  <c r="AM24" i="3"/>
  <c r="AP20" i="2"/>
  <c r="AO23" i="2"/>
  <c r="AO24" i="2"/>
  <c r="AK20" i="1"/>
  <c r="AJ23" i="1"/>
  <c r="AJ24" i="1"/>
  <c r="AN20" i="6"/>
  <c r="AM23" i="6"/>
  <c r="AM24" i="6"/>
  <c r="AN21" i="6"/>
  <c r="AN22" i="6"/>
  <c r="AO20" i="5"/>
  <c r="AN23" i="5"/>
  <c r="AN24" i="5"/>
  <c r="AL21" i="4"/>
  <c r="AL22" i="4"/>
  <c r="AK23" i="4"/>
  <c r="AK24" i="4"/>
  <c r="AN21" i="3"/>
  <c r="AN22" i="3"/>
  <c r="AO20" i="3"/>
  <c r="AP21" i="2"/>
  <c r="AP22" i="2"/>
  <c r="AK21" i="1"/>
  <c r="AK22" i="1"/>
  <c r="AO20" i="6"/>
  <c r="AN23" i="6"/>
  <c r="AN24" i="6"/>
  <c r="AO21" i="5"/>
  <c r="AO22" i="5"/>
  <c r="AM20" i="4"/>
  <c r="AL23" i="4"/>
  <c r="AL24" i="4"/>
  <c r="AO21" i="3"/>
  <c r="AO22" i="3"/>
  <c r="AN23" i="3"/>
  <c r="AN24" i="3"/>
  <c r="AQ20" i="2"/>
  <c r="AP23" i="2"/>
  <c r="AP24" i="2"/>
  <c r="AL20" i="1"/>
  <c r="AK23" i="1"/>
  <c r="AK24" i="1"/>
  <c r="AP20" i="3"/>
  <c r="AO23" i="3"/>
  <c r="AO24" i="3"/>
  <c r="AO21" i="6"/>
  <c r="AO22" i="6"/>
  <c r="AP20" i="5"/>
  <c r="AO23" i="5"/>
  <c r="AO24" i="5"/>
  <c r="AM21" i="4"/>
  <c r="AM22" i="4"/>
  <c r="AN20" i="4"/>
  <c r="AP21" i="3"/>
  <c r="AP22" i="3"/>
  <c r="AQ20" i="3"/>
  <c r="AQ21" i="2"/>
  <c r="AQ22" i="2"/>
  <c r="AL21" i="1"/>
  <c r="AL22" i="1"/>
  <c r="AM23" i="4"/>
  <c r="AM24" i="4"/>
  <c r="AP23" i="3"/>
  <c r="AP24" i="3"/>
  <c r="AP20" i="6"/>
  <c r="AO23" i="6"/>
  <c r="AO24" i="6"/>
  <c r="AP21" i="5"/>
  <c r="AP22" i="5"/>
  <c r="AN21" i="4"/>
  <c r="AN22" i="4"/>
  <c r="AQ21" i="3"/>
  <c r="AQ22" i="3"/>
  <c r="AR20" i="2"/>
  <c r="AQ23" i="2"/>
  <c r="AQ24" i="2"/>
  <c r="AM20" i="1"/>
  <c r="AL23" i="1"/>
  <c r="AL24" i="1"/>
  <c r="AR20" i="3"/>
  <c r="AQ23" i="3"/>
  <c r="AQ24" i="3"/>
  <c r="AP21" i="6"/>
  <c r="AP22" i="6"/>
  <c r="AQ20" i="5"/>
  <c r="AP23" i="5"/>
  <c r="AP24" i="5"/>
  <c r="AO20" i="4"/>
  <c r="AN23" i="4"/>
  <c r="AN24" i="4"/>
  <c r="AR21" i="3"/>
  <c r="AR22" i="3"/>
  <c r="AR21" i="2"/>
  <c r="AR22" i="2"/>
  <c r="AM21" i="1"/>
  <c r="AM22" i="1"/>
  <c r="AN20" i="1"/>
  <c r="AN21" i="1"/>
  <c r="AN22" i="1"/>
  <c r="AO20" i="1"/>
  <c r="AM23" i="1"/>
  <c r="AM24" i="1"/>
  <c r="AQ20" i="6"/>
  <c r="AP23" i="6"/>
  <c r="AP24" i="6"/>
  <c r="AQ21" i="5"/>
  <c r="AQ22" i="5"/>
  <c r="AO21" i="4"/>
  <c r="AO22" i="4"/>
  <c r="AP20" i="4"/>
  <c r="AS20" i="3"/>
  <c r="AR23" i="3"/>
  <c r="AR24" i="3"/>
  <c r="AS20" i="2"/>
  <c r="AR23" i="2"/>
  <c r="AR24" i="2"/>
  <c r="AO23" i="4"/>
  <c r="AO24" i="4"/>
  <c r="AQ21" i="6"/>
  <c r="AQ22" i="6"/>
  <c r="AR20" i="5"/>
  <c r="AQ23" i="5"/>
  <c r="AQ24" i="5"/>
  <c r="AP21" i="4"/>
  <c r="AP22" i="4"/>
  <c r="AQ20" i="4"/>
  <c r="AS21" i="3"/>
  <c r="AS22" i="3"/>
  <c r="AS21" i="2"/>
  <c r="AS22" i="2"/>
  <c r="AT20" i="2"/>
  <c r="AO21" i="1"/>
  <c r="AO22" i="1"/>
  <c r="AP20" i="1"/>
  <c r="AN23" i="1"/>
  <c r="AN24" i="1"/>
  <c r="AP23" i="4"/>
  <c r="AP24" i="4"/>
  <c r="AT20" i="3"/>
  <c r="AS23" i="3"/>
  <c r="AS24" i="3"/>
  <c r="AR20" i="6"/>
  <c r="AQ23" i="6"/>
  <c r="AQ24" i="6"/>
  <c r="AR21" i="5"/>
  <c r="AR22" i="5"/>
  <c r="AS20" i="5"/>
  <c r="AQ21" i="4"/>
  <c r="AQ22" i="4"/>
  <c r="AT21" i="3"/>
  <c r="AT22" i="3"/>
  <c r="AT21" i="2"/>
  <c r="AT22" i="2"/>
  <c r="AS23" i="2"/>
  <c r="AS24" i="2"/>
  <c r="AP21" i="1"/>
  <c r="AP22" i="1"/>
  <c r="AO23" i="1"/>
  <c r="AO24" i="1"/>
  <c r="AR20" i="4"/>
  <c r="AQ23" i="4"/>
  <c r="AQ24" i="4"/>
  <c r="AU20" i="3"/>
  <c r="AU21" i="3"/>
  <c r="AU22" i="3"/>
  <c r="AT23" i="3"/>
  <c r="AT24" i="3"/>
  <c r="AQ20" i="1"/>
  <c r="AQ21" i="1"/>
  <c r="AQ22" i="1"/>
  <c r="AR20" i="1"/>
  <c r="AP23" i="1"/>
  <c r="AP24" i="1"/>
  <c r="AR21" i="6"/>
  <c r="AR22" i="6"/>
  <c r="AS21" i="5"/>
  <c r="AS22" i="5"/>
  <c r="AR23" i="5"/>
  <c r="AR24" i="5"/>
  <c r="AR21" i="4"/>
  <c r="AR22" i="4"/>
  <c r="AS20" i="4"/>
  <c r="AU20" i="2"/>
  <c r="AT23" i="2"/>
  <c r="AT24" i="2"/>
  <c r="AS20" i="6"/>
  <c r="AR23" i="6"/>
  <c r="AR24" i="6"/>
  <c r="AS21" i="6"/>
  <c r="AS22" i="6"/>
  <c r="AT20" i="5"/>
  <c r="AS23" i="5"/>
  <c r="AS24" i="5"/>
  <c r="AS21" i="4"/>
  <c r="AS22" i="4"/>
  <c r="AR23" i="4"/>
  <c r="AR24" i="4"/>
  <c r="AV20" i="3"/>
  <c r="AU23" i="3"/>
  <c r="AU24" i="3"/>
  <c r="AU21" i="2"/>
  <c r="AU22" i="2"/>
  <c r="AQ23" i="1"/>
  <c r="AQ24" i="1"/>
  <c r="AR21" i="1"/>
  <c r="AR22" i="1"/>
  <c r="AS20" i="1"/>
  <c r="AR23" i="1"/>
  <c r="AR24" i="1"/>
  <c r="AT20" i="6"/>
  <c r="AS23" i="6"/>
  <c r="AS24" i="6"/>
  <c r="AT20" i="4"/>
  <c r="AS23" i="4"/>
  <c r="AS24" i="4"/>
  <c r="AT21" i="6"/>
  <c r="AT22" i="6"/>
  <c r="AU20" i="6"/>
  <c r="AT21" i="5"/>
  <c r="AT22" i="5"/>
  <c r="AT21" i="4"/>
  <c r="AT22" i="4"/>
  <c r="AU20" i="4"/>
  <c r="AV21" i="3"/>
  <c r="AV22" i="3"/>
  <c r="AW20" i="3"/>
  <c r="AV20" i="2"/>
  <c r="AU23" i="2"/>
  <c r="AU24" i="2"/>
  <c r="AS21" i="1"/>
  <c r="AS22" i="1"/>
  <c r="AT20" i="1"/>
  <c r="AU20" i="5"/>
  <c r="AT23" i="5"/>
  <c r="AT24" i="5"/>
  <c r="AU21" i="6"/>
  <c r="AU22" i="6"/>
  <c r="AT23" i="6"/>
  <c r="AT24" i="6"/>
  <c r="AU21" i="5"/>
  <c r="AU22" i="5"/>
  <c r="AU21" i="4"/>
  <c r="AU22" i="4"/>
  <c r="AV20" i="4"/>
  <c r="AT23" i="4"/>
  <c r="AT24" i="4"/>
  <c r="AW21" i="3"/>
  <c r="AW22" i="3"/>
  <c r="AX20" i="3"/>
  <c r="AV23" i="3"/>
  <c r="AV24" i="3"/>
  <c r="AV21" i="2"/>
  <c r="AV22" i="2"/>
  <c r="AW20" i="2"/>
  <c r="AS23" i="1"/>
  <c r="AS24" i="1"/>
  <c r="AT21" i="1"/>
  <c r="AT22" i="1"/>
  <c r="AU20" i="1"/>
  <c r="AV20" i="6"/>
  <c r="AU23" i="6"/>
  <c r="AU24" i="6"/>
  <c r="AW23" i="3"/>
  <c r="AW24" i="3"/>
  <c r="AV21" i="6"/>
  <c r="AV22" i="6"/>
  <c r="AV20" i="5"/>
  <c r="AU23" i="5"/>
  <c r="AU24" i="5"/>
  <c r="AU23" i="4"/>
  <c r="AU24" i="4"/>
  <c r="AV21" i="4"/>
  <c r="AV22" i="4"/>
  <c r="AX21" i="3"/>
  <c r="AX22" i="3"/>
  <c r="AW21" i="2"/>
  <c r="AW22" i="2"/>
  <c r="AX20" i="2"/>
  <c r="AV23" i="2"/>
  <c r="AV24" i="2"/>
  <c r="AU21" i="1"/>
  <c r="AU22" i="1"/>
  <c r="AT23" i="1"/>
  <c r="AT24" i="1"/>
  <c r="AY20" i="3"/>
  <c r="AX23" i="3"/>
  <c r="AX24" i="3"/>
  <c r="AW20" i="6"/>
  <c r="AV23" i="6"/>
  <c r="AV24" i="6"/>
  <c r="AV21" i="5"/>
  <c r="AV22" i="5"/>
  <c r="AW20" i="5"/>
  <c r="AW20" i="4"/>
  <c r="AV23" i="4"/>
  <c r="AV24" i="4"/>
  <c r="AY21" i="3"/>
  <c r="AY22" i="3"/>
  <c r="AX21" i="2"/>
  <c r="AX22" i="2"/>
  <c r="AY20" i="2"/>
  <c r="AW23" i="2"/>
  <c r="AW24" i="2"/>
  <c r="AV20" i="1"/>
  <c r="AU23" i="1"/>
  <c r="AU24" i="1"/>
  <c r="AZ20" i="3"/>
  <c r="AY23" i="3"/>
  <c r="AY24" i="3"/>
  <c r="AW21" i="6"/>
  <c r="AW22" i="6"/>
  <c r="AX20" i="6"/>
  <c r="AW21" i="5"/>
  <c r="AW22" i="5"/>
  <c r="AV23" i="5"/>
  <c r="AV24" i="5"/>
  <c r="AW21" i="4"/>
  <c r="AW22" i="4"/>
  <c r="AZ21" i="3"/>
  <c r="AZ22" i="3"/>
  <c r="BA20" i="3"/>
  <c r="AY21" i="2"/>
  <c r="AY22" i="2"/>
  <c r="AZ20" i="2"/>
  <c r="AX23" i="2"/>
  <c r="AX24" i="2"/>
  <c r="AV21" i="1"/>
  <c r="AV22" i="1"/>
  <c r="AZ23" i="3"/>
  <c r="AZ24" i="3"/>
  <c r="AX21" i="6"/>
  <c r="AX22" i="6"/>
  <c r="AW23" i="6"/>
  <c r="AW24" i="6"/>
  <c r="AX20" i="5"/>
  <c r="AW23" i="5"/>
  <c r="AW24" i="5"/>
  <c r="AX20" i="4"/>
  <c r="AW23" i="4"/>
  <c r="AW24" i="4"/>
  <c r="BA21" i="3"/>
  <c r="BA22" i="3"/>
  <c r="AZ21" i="2"/>
  <c r="AZ22" i="2"/>
  <c r="AY23" i="2"/>
  <c r="AY24" i="2"/>
  <c r="AW20" i="1"/>
  <c r="AV23" i="1"/>
  <c r="AV24" i="1"/>
  <c r="BA20" i="2"/>
  <c r="AZ23" i="2"/>
  <c r="AZ24" i="2"/>
  <c r="AY20" i="6"/>
  <c r="AX23" i="6"/>
  <c r="AX24" i="6"/>
  <c r="AX21" i="5"/>
  <c r="AX22" i="5"/>
  <c r="AY20" i="5"/>
  <c r="AX21" i="4"/>
  <c r="AX22" i="4"/>
  <c r="AY20" i="4"/>
  <c r="BB20" i="3"/>
  <c r="BA23" i="3"/>
  <c r="BA24" i="3"/>
  <c r="BA21" i="2"/>
  <c r="BA22" i="2"/>
  <c r="AW21" i="1"/>
  <c r="AW22" i="1"/>
  <c r="AX23" i="4"/>
  <c r="AX24" i="4"/>
  <c r="AX20" i="1"/>
  <c r="AW23" i="1"/>
  <c r="AW24" i="1"/>
  <c r="AY21" i="6"/>
  <c r="AY22" i="6"/>
  <c r="AZ20" i="6"/>
  <c r="AY21" i="5"/>
  <c r="AY22" i="5"/>
  <c r="AZ20" i="5"/>
  <c r="AX23" i="5"/>
  <c r="AX24" i="5"/>
  <c r="AY21" i="4"/>
  <c r="AY22" i="4"/>
  <c r="BB21" i="3"/>
  <c r="BB22" i="3"/>
  <c r="BB20" i="2"/>
  <c r="BA23" i="2"/>
  <c r="BA24" i="2"/>
  <c r="AX21" i="1"/>
  <c r="AX22" i="1"/>
  <c r="AY23" i="5"/>
  <c r="AY24" i="5"/>
  <c r="BC20" i="3"/>
  <c r="BC21" i="3"/>
  <c r="BC22" i="3"/>
  <c r="BD20" i="3"/>
  <c r="BB23" i="3"/>
  <c r="BB24" i="3"/>
  <c r="AZ21" i="6"/>
  <c r="AZ22" i="6"/>
  <c r="BA20" i="6"/>
  <c r="AY23" i="6"/>
  <c r="AY24" i="6"/>
  <c r="AZ21" i="5"/>
  <c r="AZ22" i="5"/>
  <c r="AZ20" i="4"/>
  <c r="AY23" i="4"/>
  <c r="AY24" i="4"/>
  <c r="BB21" i="2"/>
  <c r="BB22" i="2"/>
  <c r="BC20" i="2"/>
  <c r="AY20" i="1"/>
  <c r="AX23" i="1"/>
  <c r="AX24" i="1"/>
  <c r="BC23" i="3"/>
  <c r="BC24" i="3"/>
  <c r="BA21" i="6"/>
  <c r="BA22" i="6"/>
  <c r="BB20" i="6"/>
  <c r="AZ23" i="6"/>
  <c r="AZ24" i="6"/>
  <c r="BA20" i="5"/>
  <c r="AZ23" i="5"/>
  <c r="AZ24" i="5"/>
  <c r="AZ21" i="4"/>
  <c r="AZ22" i="4"/>
  <c r="BD21" i="3"/>
  <c r="BD22" i="3"/>
  <c r="BC21" i="2"/>
  <c r="BC22" i="2"/>
  <c r="BB23" i="2"/>
  <c r="BB24" i="2"/>
  <c r="AY21" i="1"/>
  <c r="AY22" i="1"/>
  <c r="AZ20" i="1"/>
  <c r="BA23" i="6"/>
  <c r="BA24" i="6"/>
  <c r="BE20" i="3"/>
  <c r="BD23" i="3"/>
  <c r="BD24" i="3"/>
  <c r="BB21" i="6"/>
  <c r="BB22" i="6"/>
  <c r="BC20" i="6"/>
  <c r="BA21" i="5"/>
  <c r="BA22" i="5"/>
  <c r="BA20" i="4"/>
  <c r="AZ23" i="4"/>
  <c r="AZ24" i="4"/>
  <c r="BE21" i="3"/>
  <c r="BE22" i="3"/>
  <c r="BF20" i="3"/>
  <c r="BD20" i="2"/>
  <c r="BC23" i="2"/>
  <c r="BC24" i="2"/>
  <c r="AZ21" i="1"/>
  <c r="AZ22" i="1"/>
  <c r="BA20" i="1"/>
  <c r="AY23" i="1"/>
  <c r="AY24" i="1"/>
  <c r="BC21" i="6"/>
  <c r="BC22" i="6"/>
  <c r="BD20" i="6"/>
  <c r="BB23" i="6"/>
  <c r="BB24" i="6"/>
  <c r="BB20" i="5"/>
  <c r="BA23" i="5"/>
  <c r="BA24" i="5"/>
  <c r="BA21" i="4"/>
  <c r="BA22" i="4"/>
  <c r="BF21" i="3"/>
  <c r="BF22" i="3"/>
  <c r="BE23" i="3"/>
  <c r="BE24" i="3"/>
  <c r="BD21" i="2"/>
  <c r="BD22" i="2"/>
  <c r="BE20" i="2"/>
  <c r="BA21" i="1"/>
  <c r="BA22" i="1"/>
  <c r="AZ23" i="1"/>
  <c r="AZ24" i="1"/>
  <c r="BC23" i="6"/>
  <c r="BC24" i="6"/>
  <c r="BG20" i="3"/>
  <c r="BG21" i="3"/>
  <c r="BG22" i="3"/>
  <c r="BF23" i="3"/>
  <c r="BF24" i="3"/>
  <c r="BB20" i="4"/>
  <c r="BA23" i="4"/>
  <c r="BA24" i="4"/>
  <c r="BD21" i="6"/>
  <c r="BD22" i="6"/>
  <c r="BB21" i="5"/>
  <c r="BB22" i="5"/>
  <c r="BB21" i="4"/>
  <c r="BB22" i="4"/>
  <c r="BE21" i="2"/>
  <c r="BE22" i="2"/>
  <c r="BF20" i="2"/>
  <c r="BD23" i="2"/>
  <c r="BD24" i="2"/>
  <c r="BB20" i="1"/>
  <c r="BA23" i="1"/>
  <c r="BA24" i="1"/>
  <c r="BC20" i="4"/>
  <c r="BB23" i="4"/>
  <c r="BB24" i="4"/>
  <c r="BE20" i="6"/>
  <c r="BD23" i="6"/>
  <c r="BD24" i="6"/>
  <c r="BC20" i="5"/>
  <c r="BB23" i="5"/>
  <c r="BB24" i="5"/>
  <c r="BC21" i="4"/>
  <c r="BC22" i="4"/>
  <c r="BD20" i="4"/>
  <c r="BH20" i="3"/>
  <c r="BG23" i="3"/>
  <c r="BG24" i="3"/>
  <c r="BF21" i="2"/>
  <c r="BF22" i="2"/>
  <c r="BE23" i="2"/>
  <c r="BE24" i="2"/>
  <c r="BB21" i="1"/>
  <c r="BB22" i="1"/>
  <c r="BC20" i="1"/>
  <c r="BB23" i="1"/>
  <c r="BB24" i="1"/>
  <c r="BE21" i="6"/>
  <c r="BE22" i="6"/>
  <c r="BC21" i="5"/>
  <c r="BC22" i="5"/>
  <c r="BD21" i="4"/>
  <c r="BD22" i="4"/>
  <c r="BC23" i="4"/>
  <c r="BC24" i="4"/>
  <c r="BH21" i="3"/>
  <c r="BH22" i="3"/>
  <c r="BG20" i="2"/>
  <c r="BF23" i="2"/>
  <c r="BF24" i="2"/>
  <c r="BC21" i="1"/>
  <c r="BC22" i="1"/>
  <c r="BD20" i="1"/>
  <c r="BF20" i="6"/>
  <c r="BF21" i="6"/>
  <c r="BF22" i="6"/>
  <c r="BG20" i="6"/>
  <c r="BE23" i="6"/>
  <c r="BE24" i="6"/>
  <c r="BD20" i="5"/>
  <c r="BC23" i="5"/>
  <c r="BC24" i="5"/>
  <c r="BE20" i="4"/>
  <c r="BD23" i="4"/>
  <c r="BD24" i="4"/>
  <c r="BI20" i="3"/>
  <c r="BH23" i="3"/>
  <c r="BH24" i="3"/>
  <c r="BG21" i="2"/>
  <c r="BG22" i="2"/>
  <c r="BH20" i="2"/>
  <c r="BD21" i="1"/>
  <c r="BD22" i="1"/>
  <c r="BC23" i="1"/>
  <c r="BC24" i="1"/>
  <c r="BF23" i="6"/>
  <c r="BF24" i="6"/>
  <c r="BG21" i="6"/>
  <c r="BG22" i="6"/>
  <c r="BH20" i="6"/>
  <c r="BD21" i="5"/>
  <c r="BD22" i="5"/>
  <c r="BE21" i="4"/>
  <c r="BE22" i="4"/>
  <c r="BF20" i="4"/>
  <c r="BI21" i="3"/>
  <c r="BI22" i="3"/>
  <c r="BH21" i="2"/>
  <c r="BH22" i="2"/>
  <c r="BG23" i="2"/>
  <c r="BG24" i="2"/>
  <c r="BE20" i="1"/>
  <c r="BD23" i="1"/>
  <c r="BD24" i="1"/>
  <c r="BE23" i="4"/>
  <c r="BE24" i="4"/>
  <c r="BH21" i="6"/>
  <c r="BH22" i="6"/>
  <c r="BI20" i="6"/>
  <c r="BG23" i="6"/>
  <c r="BG24" i="6"/>
  <c r="BE20" i="5"/>
  <c r="BD23" i="5"/>
  <c r="BD24" i="5"/>
  <c r="BF21" i="4"/>
  <c r="BF22" i="4"/>
  <c r="BG20" i="4"/>
  <c r="BJ20" i="3"/>
  <c r="BI23" i="3"/>
  <c r="BI24" i="3"/>
  <c r="BI20" i="2"/>
  <c r="BH23" i="2"/>
  <c r="BH24" i="2"/>
  <c r="BE21" i="1"/>
  <c r="BE22" i="1"/>
  <c r="BF23" i="4"/>
  <c r="BF24" i="4"/>
  <c r="BF20" i="1"/>
  <c r="BF21" i="1"/>
  <c r="BF22" i="1"/>
  <c r="BG20" i="1"/>
  <c r="BE23" i="1"/>
  <c r="BE24" i="1"/>
  <c r="BI21" i="6"/>
  <c r="BI22" i="6"/>
  <c r="BH23" i="6"/>
  <c r="BH24" i="6"/>
  <c r="BE21" i="5"/>
  <c r="BE22" i="5"/>
  <c r="BG21" i="4"/>
  <c r="BG22" i="4"/>
  <c r="BH20" i="4"/>
  <c r="BJ21" i="3"/>
  <c r="BJ22" i="3"/>
  <c r="BI21" i="2"/>
  <c r="BI22" i="2"/>
  <c r="BJ20" i="2"/>
  <c r="BF20" i="5"/>
  <c r="BE23" i="5"/>
  <c r="BE24" i="5"/>
  <c r="BK20" i="3"/>
  <c r="BK21" i="3"/>
  <c r="BK22" i="3"/>
  <c r="BJ23" i="3"/>
  <c r="BJ24" i="3"/>
  <c r="BF23" i="1"/>
  <c r="BF24" i="1"/>
  <c r="BJ20" i="6"/>
  <c r="BI23" i="6"/>
  <c r="BI24" i="6"/>
  <c r="BF21" i="5"/>
  <c r="BF22" i="5"/>
  <c r="BG20" i="5"/>
  <c r="BH21" i="4"/>
  <c r="BH22" i="4"/>
  <c r="BI20" i="4"/>
  <c r="BG23" i="4"/>
  <c r="BG24" i="4"/>
  <c r="BJ21" i="2"/>
  <c r="BJ22" i="2"/>
  <c r="BK20" i="2"/>
  <c r="BI23" i="2"/>
  <c r="BI24" i="2"/>
  <c r="BG21" i="1"/>
  <c r="BG22" i="1"/>
  <c r="BH20" i="1"/>
  <c r="BL20" i="3"/>
  <c r="BL21" i="3"/>
  <c r="BL22" i="3"/>
  <c r="BK23" i="3"/>
  <c r="BK24" i="3"/>
  <c r="BJ21" i="6"/>
  <c r="BJ22" i="6"/>
  <c r="BK20" i="6"/>
  <c r="BG21" i="5"/>
  <c r="BG22" i="5"/>
  <c r="BH20" i="5"/>
  <c r="BF23" i="5"/>
  <c r="BF24" i="5"/>
  <c r="BI21" i="4"/>
  <c r="BI22" i="4"/>
  <c r="BJ20" i="4"/>
  <c r="BH23" i="4"/>
  <c r="BH24" i="4"/>
  <c r="BK21" i="2"/>
  <c r="BK22" i="2"/>
  <c r="BJ23" i="2"/>
  <c r="BJ24" i="2"/>
  <c r="BH21" i="1"/>
  <c r="BH22" i="1"/>
  <c r="BI20" i="1"/>
  <c r="BG23" i="1"/>
  <c r="BG24" i="1"/>
  <c r="BL20" i="2"/>
  <c r="BL21" i="2"/>
  <c r="BL22" i="2"/>
  <c r="BK23" i="2"/>
  <c r="BK24" i="2"/>
  <c r="BH23" i="1"/>
  <c r="BH24" i="1"/>
  <c r="BK21" i="6"/>
  <c r="BK22" i="6"/>
  <c r="BJ23" i="6"/>
  <c r="BJ24" i="6"/>
  <c r="BH21" i="5"/>
  <c r="BH22" i="5"/>
  <c r="BI20" i="5"/>
  <c r="BG23" i="5"/>
  <c r="BG24" i="5"/>
  <c r="BJ21" i="4"/>
  <c r="BJ22" i="4"/>
  <c r="BK20" i="4"/>
  <c r="BI23" i="4"/>
  <c r="BI24" i="4"/>
  <c r="BM20" i="3"/>
  <c r="BL23" i="3"/>
  <c r="BL24" i="3"/>
  <c r="BI21" i="1"/>
  <c r="BI22" i="1"/>
  <c r="BJ20" i="1"/>
  <c r="BI23" i="1"/>
  <c r="BI24" i="1"/>
  <c r="BL20" i="6"/>
  <c r="BK23" i="6"/>
  <c r="BK24" i="6"/>
  <c r="BM20" i="2"/>
  <c r="BM21" i="2"/>
  <c r="BM22" i="2"/>
  <c r="BL23" i="2"/>
  <c r="BL24" i="2"/>
  <c r="BL21" i="6"/>
  <c r="BL22" i="6"/>
  <c r="BI21" i="5"/>
  <c r="BI22" i="5"/>
  <c r="BH23" i="5"/>
  <c r="BH24" i="5"/>
  <c r="BK21" i="4"/>
  <c r="BK22" i="4"/>
  <c r="BJ23" i="4"/>
  <c r="BJ24" i="4"/>
  <c r="BM21" i="3"/>
  <c r="BM22" i="3"/>
  <c r="BN20" i="3"/>
  <c r="BJ21" i="1"/>
  <c r="BJ22" i="1"/>
  <c r="BK20" i="1"/>
  <c r="BJ23" i="1"/>
  <c r="BJ24" i="1"/>
  <c r="BJ20" i="5"/>
  <c r="BI23" i="5"/>
  <c r="BI24" i="5"/>
  <c r="BM20" i="6"/>
  <c r="BL23" i="6"/>
  <c r="BL24" i="6"/>
  <c r="BJ21" i="5"/>
  <c r="BJ22" i="5"/>
  <c r="BK20" i="5"/>
  <c r="BL20" i="4"/>
  <c r="BK23" i="4"/>
  <c r="BK24" i="4"/>
  <c r="BN21" i="3"/>
  <c r="BN22" i="3"/>
  <c r="BM23" i="3"/>
  <c r="BM24" i="3"/>
  <c r="BN20" i="2"/>
  <c r="BM23" i="2"/>
  <c r="BM24" i="2"/>
  <c r="BK21" i="1"/>
  <c r="BK22" i="1"/>
  <c r="BJ23" i="5"/>
  <c r="BJ24" i="5"/>
  <c r="BM21" i="6"/>
  <c r="BM22" i="6"/>
  <c r="BN20" i="6"/>
  <c r="BK21" i="5"/>
  <c r="BK22" i="5"/>
  <c r="BL21" i="4"/>
  <c r="BL22" i="4"/>
  <c r="BO20" i="3"/>
  <c r="BN23" i="3"/>
  <c r="BN24" i="3"/>
  <c r="BN21" i="2"/>
  <c r="BN22" i="2"/>
  <c r="BO20" i="2"/>
  <c r="BL20" i="1"/>
  <c r="BK23" i="1"/>
  <c r="BK24" i="1"/>
  <c r="BN21" i="6"/>
  <c r="BN22" i="6"/>
  <c r="BM23" i="6"/>
  <c r="BM24" i="6"/>
  <c r="BL20" i="5"/>
  <c r="BK23" i="5"/>
  <c r="BK24" i="5"/>
  <c r="BM20" i="4"/>
  <c r="BL23" i="4"/>
  <c r="BL24" i="4"/>
  <c r="BO21" i="3"/>
  <c r="BO22" i="3"/>
  <c r="BP20" i="3"/>
  <c r="BO21" i="2"/>
  <c r="BO22" i="2"/>
  <c r="BP20" i="2"/>
  <c r="BN23" i="2"/>
  <c r="BN24" i="2"/>
  <c r="BL21" i="1"/>
  <c r="BL22" i="1"/>
  <c r="BM20" i="1"/>
  <c r="BO20" i="6"/>
  <c r="BO21" i="6"/>
  <c r="BO22" i="6"/>
  <c r="BP20" i="6"/>
  <c r="BN23" i="6"/>
  <c r="BN24" i="6"/>
  <c r="BO23" i="3"/>
  <c r="BO24" i="3"/>
  <c r="BL21" i="5"/>
  <c r="BL22" i="5"/>
  <c r="BM21" i="4"/>
  <c r="BM22" i="4"/>
  <c r="BP21" i="3"/>
  <c r="BP22" i="3"/>
  <c r="BP21" i="2"/>
  <c r="BP22" i="2"/>
  <c r="BQ20" i="2"/>
  <c r="BO23" i="2"/>
  <c r="BO24" i="2"/>
  <c r="BM21" i="1"/>
  <c r="BM22" i="1"/>
  <c r="BN20" i="1"/>
  <c r="BL23" i="1"/>
  <c r="BL24" i="1"/>
  <c r="BO23" i="6"/>
  <c r="BO24" i="6"/>
  <c r="BQ20" i="3"/>
  <c r="BQ21" i="3"/>
  <c r="BQ22" i="3"/>
  <c r="BR20" i="3"/>
  <c r="BP23" i="3"/>
  <c r="BP24" i="3"/>
  <c r="BP23" i="2"/>
  <c r="BP24" i="2"/>
  <c r="BP21" i="6"/>
  <c r="BP22" i="6"/>
  <c r="BM20" i="5"/>
  <c r="BL23" i="5"/>
  <c r="BL24" i="5"/>
  <c r="BN20" i="4"/>
  <c r="BM23" i="4"/>
  <c r="BM24" i="4"/>
  <c r="BQ21" i="2"/>
  <c r="BQ22" i="2"/>
  <c r="BR20" i="2"/>
  <c r="BN21" i="1"/>
  <c r="BN22" i="1"/>
  <c r="BO20" i="1"/>
  <c r="BM23" i="1"/>
  <c r="BM24" i="1"/>
  <c r="BQ20" i="6"/>
  <c r="BP23" i="6"/>
  <c r="BP24" i="6"/>
  <c r="BQ21" i="6"/>
  <c r="BQ22" i="6"/>
  <c r="BR20" i="6"/>
  <c r="BM21" i="5"/>
  <c r="BM22" i="5"/>
  <c r="BN21" i="4"/>
  <c r="BN22" i="4"/>
  <c r="BO20" i="4"/>
  <c r="BR21" i="3"/>
  <c r="BR22" i="3"/>
  <c r="BS20" i="3"/>
  <c r="BQ23" i="3"/>
  <c r="BQ24" i="3"/>
  <c r="BR21" i="2"/>
  <c r="BR22" i="2"/>
  <c r="BS20" i="2"/>
  <c r="BQ23" i="2"/>
  <c r="BQ24" i="2"/>
  <c r="BO21" i="1"/>
  <c r="BO22" i="1"/>
  <c r="BN23" i="1"/>
  <c r="BN24" i="1"/>
  <c r="BQ23" i="6"/>
  <c r="BQ24" i="6"/>
  <c r="BR21" i="6"/>
  <c r="BR22" i="6"/>
  <c r="BS20" i="6"/>
  <c r="BN20" i="5"/>
  <c r="BM23" i="5"/>
  <c r="BM24" i="5"/>
  <c r="BO21" i="4"/>
  <c r="BO22" i="4"/>
  <c r="BN23" i="4"/>
  <c r="BN24" i="4"/>
  <c r="BS21" i="3"/>
  <c r="BS22" i="3"/>
  <c r="BT20" i="3"/>
  <c r="BR23" i="3"/>
  <c r="BR24" i="3"/>
  <c r="BS21" i="2"/>
  <c r="BS22" i="2"/>
  <c r="BT20" i="2"/>
  <c r="BR23" i="2"/>
  <c r="BR24" i="2"/>
  <c r="BP20" i="1"/>
  <c r="BO23" i="1"/>
  <c r="BO24" i="1"/>
  <c r="BS23" i="2"/>
  <c r="BS24" i="2"/>
  <c r="BS21" i="6"/>
  <c r="BS22" i="6"/>
  <c r="BT20" i="6"/>
  <c r="BR23" i="6"/>
  <c r="BR24" i="6"/>
  <c r="BN21" i="5"/>
  <c r="BN22" i="5"/>
  <c r="BP20" i="4"/>
  <c r="BO23" i="4"/>
  <c r="BO24" i="4"/>
  <c r="BT21" i="3"/>
  <c r="BT22" i="3"/>
  <c r="BU20" i="3"/>
  <c r="BS23" i="3"/>
  <c r="BS24" i="3"/>
  <c r="BT21" i="2"/>
  <c r="BT22" i="2"/>
  <c r="BP21" i="1"/>
  <c r="BP22" i="1"/>
  <c r="BQ20" i="1"/>
  <c r="BP23" i="1"/>
  <c r="BP24" i="1"/>
  <c r="BU20" i="2"/>
  <c r="BT23" i="2"/>
  <c r="BT24" i="2"/>
  <c r="BT23" i="3"/>
  <c r="BT24" i="3"/>
  <c r="BT21" i="6"/>
  <c r="BT22" i="6"/>
  <c r="BU20" i="6"/>
  <c r="BS23" i="6"/>
  <c r="BS24" i="6"/>
  <c r="BO20" i="5"/>
  <c r="BN23" i="5"/>
  <c r="BN24" i="5"/>
  <c r="BP21" i="4"/>
  <c r="BP22" i="4"/>
  <c r="BU21" i="3"/>
  <c r="BU22" i="3"/>
  <c r="BV20" i="3"/>
  <c r="BU21" i="2"/>
  <c r="BU22" i="2"/>
  <c r="BV20" i="2"/>
  <c r="BQ21" i="1"/>
  <c r="BQ22" i="1"/>
  <c r="BR20" i="1"/>
  <c r="BU21" i="6"/>
  <c r="BU22" i="6"/>
  <c r="BV20" i="6"/>
  <c r="BT23" i="6"/>
  <c r="BT24" i="6"/>
  <c r="BO21" i="5"/>
  <c r="BO22" i="5"/>
  <c r="BQ20" i="4"/>
  <c r="BP23" i="4"/>
  <c r="BP24" i="4"/>
  <c r="BV21" i="3"/>
  <c r="BV22" i="3"/>
  <c r="BW20" i="3"/>
  <c r="BU23" i="3"/>
  <c r="BU24" i="3"/>
  <c r="BV21" i="2"/>
  <c r="BV22" i="2"/>
  <c r="BU23" i="2"/>
  <c r="BU24" i="2"/>
  <c r="BR21" i="1"/>
  <c r="BR22" i="1"/>
  <c r="BQ23" i="1"/>
  <c r="BQ24" i="1"/>
  <c r="BP20" i="5"/>
  <c r="BO23" i="5"/>
  <c r="BO24" i="5"/>
  <c r="BS20" i="1"/>
  <c r="BR23" i="1"/>
  <c r="BR24" i="1"/>
  <c r="BW20" i="2"/>
  <c r="BW21" i="2"/>
  <c r="BW22" i="2"/>
  <c r="BX20" i="2"/>
  <c r="BV23" i="2"/>
  <c r="BV24" i="2"/>
  <c r="BV23" i="3"/>
  <c r="BV24" i="3"/>
  <c r="BV21" i="6"/>
  <c r="BV22" i="6"/>
  <c r="BU23" i="6"/>
  <c r="BU24" i="6"/>
  <c r="BP21" i="5"/>
  <c r="BP22" i="5"/>
  <c r="BQ21" i="4"/>
  <c r="BQ22" i="4"/>
  <c r="BR20" i="4"/>
  <c r="BW21" i="3"/>
  <c r="BW22" i="3"/>
  <c r="BS21" i="1"/>
  <c r="BS22" i="1"/>
  <c r="BQ20" i="5"/>
  <c r="BP23" i="5"/>
  <c r="BP24" i="5"/>
  <c r="BW23" i="2"/>
  <c r="BW24" i="2"/>
  <c r="BW20" i="6"/>
  <c r="BV23" i="6"/>
  <c r="BV24" i="6"/>
  <c r="BR21" i="4"/>
  <c r="BR22" i="4"/>
  <c r="BS20" i="4"/>
  <c r="BQ23" i="4"/>
  <c r="BQ24" i="4"/>
  <c r="BX20" i="3"/>
  <c r="BW23" i="3"/>
  <c r="BW24" i="3"/>
  <c r="BX21" i="2"/>
  <c r="BX22" i="2"/>
  <c r="BY20" i="2"/>
  <c r="BT20" i="1"/>
  <c r="BS23" i="1"/>
  <c r="BS24" i="1"/>
  <c r="BQ21" i="5"/>
  <c r="BQ22" i="5"/>
  <c r="BR20" i="5"/>
  <c r="BR21" i="5"/>
  <c r="BR22" i="5"/>
  <c r="BW21" i="6"/>
  <c r="BW22" i="6"/>
  <c r="BX20" i="6"/>
  <c r="BS21" i="4"/>
  <c r="BS22" i="4"/>
  <c r="BR23" i="4"/>
  <c r="BR24" i="4"/>
  <c r="BX21" i="3"/>
  <c r="BX22" i="3"/>
  <c r="BY20" i="3"/>
  <c r="BY21" i="2"/>
  <c r="BY22" i="2"/>
  <c r="BX23" i="2"/>
  <c r="BX24" i="2"/>
  <c r="BT21" i="1"/>
  <c r="BT22" i="1"/>
  <c r="BQ23" i="5"/>
  <c r="BQ24" i="5"/>
  <c r="BU20" i="1"/>
  <c r="BU21" i="1"/>
  <c r="BT23" i="1"/>
  <c r="BT24" i="1"/>
  <c r="BX21" i="6"/>
  <c r="BX22" i="6"/>
  <c r="BW23" i="6"/>
  <c r="BW24" i="6"/>
  <c r="BS20" i="5"/>
  <c r="BR23" i="5"/>
  <c r="BR24" i="5"/>
  <c r="BT20" i="4"/>
  <c r="BS23" i="4"/>
  <c r="BS24" i="4"/>
  <c r="BY21" i="3"/>
  <c r="BY22" i="3"/>
  <c r="BX23" i="3"/>
  <c r="BX24" i="3"/>
  <c r="BZ20" i="2"/>
  <c r="BY23" i="2"/>
  <c r="BY24" i="2"/>
  <c r="BU22" i="1"/>
  <c r="BV20" i="1"/>
  <c r="BV21" i="1"/>
  <c r="BV22" i="1"/>
  <c r="BY20" i="6"/>
  <c r="BY21" i="6"/>
  <c r="BY22" i="6"/>
  <c r="BX23" i="6"/>
  <c r="BX24" i="6"/>
  <c r="BS21" i="5"/>
  <c r="BS22" i="5"/>
  <c r="BT21" i="4"/>
  <c r="BT22" i="4"/>
  <c r="BU20" i="4"/>
  <c r="BZ20" i="3"/>
  <c r="BY23" i="3"/>
  <c r="BY24" i="3"/>
  <c r="BZ21" i="2"/>
  <c r="BZ22" i="2"/>
  <c r="BU23" i="1"/>
  <c r="BU24" i="1"/>
  <c r="BZ20" i="6"/>
  <c r="BY23" i="6"/>
  <c r="BY24" i="6"/>
  <c r="CA20" i="2"/>
  <c r="BZ23" i="2"/>
  <c r="BZ24" i="2"/>
  <c r="BW20" i="1"/>
  <c r="BW21" i="1"/>
  <c r="BW22" i="1"/>
  <c r="BV23" i="1"/>
  <c r="BV24" i="1"/>
  <c r="BZ21" i="6"/>
  <c r="BZ22" i="6"/>
  <c r="CA20" i="6"/>
  <c r="BT20" i="5"/>
  <c r="BS23" i="5"/>
  <c r="BS24" i="5"/>
  <c r="BU21" i="4"/>
  <c r="BU22" i="4"/>
  <c r="BT23" i="4"/>
  <c r="BT24" i="4"/>
  <c r="BZ21" i="3"/>
  <c r="BZ22" i="3"/>
  <c r="CA21" i="2"/>
  <c r="CA22" i="2"/>
  <c r="CA21" i="6"/>
  <c r="CA22" i="6"/>
  <c r="CB20" i="6"/>
  <c r="BZ23" i="6"/>
  <c r="BZ24" i="6"/>
  <c r="BT21" i="5"/>
  <c r="BT22" i="5"/>
  <c r="BV20" i="4"/>
  <c r="BU23" i="4"/>
  <c r="BU24" i="4"/>
  <c r="CA20" i="3"/>
  <c r="BZ23" i="3"/>
  <c r="BZ24" i="3"/>
  <c r="CB20" i="2"/>
  <c r="CA23" i="2"/>
  <c r="CA24" i="2"/>
  <c r="BX20" i="1"/>
  <c r="BW23" i="1"/>
  <c r="BW24" i="1"/>
  <c r="CB21" i="6"/>
  <c r="CB22" i="6"/>
  <c r="CC20" i="6"/>
  <c r="CA23" i="6"/>
  <c r="CA24" i="6"/>
  <c r="BU20" i="5"/>
  <c r="BT23" i="5"/>
  <c r="BT24" i="5"/>
  <c r="BV21" i="4"/>
  <c r="BV22" i="4"/>
  <c r="BW20" i="4"/>
  <c r="CA21" i="3"/>
  <c r="CA22" i="3"/>
  <c r="CB21" i="2"/>
  <c r="CB22" i="2"/>
  <c r="BX21" i="1"/>
  <c r="BX22" i="1"/>
  <c r="BY20" i="1"/>
  <c r="CB20" i="3"/>
  <c r="CB21" i="3"/>
  <c r="CB22" i="3"/>
  <c r="CA23" i="3"/>
  <c r="CA24" i="3"/>
  <c r="CC21" i="6"/>
  <c r="CC22" i="6"/>
  <c r="CD20" i="6"/>
  <c r="CB23" i="6"/>
  <c r="CB24" i="6"/>
  <c r="BU21" i="5"/>
  <c r="BU22" i="5"/>
  <c r="BW21" i="4"/>
  <c r="BW22" i="4"/>
  <c r="BV23" i="4"/>
  <c r="BV24" i="4"/>
  <c r="CC20" i="2"/>
  <c r="CB23" i="2"/>
  <c r="CB24" i="2"/>
  <c r="BY21" i="1"/>
  <c r="BY22" i="1"/>
  <c r="BZ20" i="1"/>
  <c r="BX23" i="1"/>
  <c r="BX24" i="1"/>
  <c r="CC23" i="6"/>
  <c r="CC24" i="6"/>
  <c r="CC20" i="3"/>
  <c r="CC21" i="3"/>
  <c r="CC22" i="3"/>
  <c r="CB23" i="3"/>
  <c r="CB24" i="3"/>
  <c r="CD21" i="6"/>
  <c r="CD22" i="6"/>
  <c r="BV20" i="5"/>
  <c r="BU23" i="5"/>
  <c r="BU24" i="5"/>
  <c r="BX20" i="4"/>
  <c r="BW23" i="4"/>
  <c r="BW24" i="4"/>
  <c r="CC21" i="2"/>
  <c r="CC22" i="2"/>
  <c r="CD20" i="2"/>
  <c r="BZ21" i="1"/>
  <c r="BZ22" i="1"/>
  <c r="CA20" i="1"/>
  <c r="BY23" i="1"/>
  <c r="BY24" i="1"/>
  <c r="CE20" i="6"/>
  <c r="CD23" i="6"/>
  <c r="CD24" i="6"/>
  <c r="CC23" i="2"/>
  <c r="CC24" i="2"/>
  <c r="BZ23" i="1"/>
  <c r="BZ24" i="1"/>
  <c r="CE21" i="6"/>
  <c r="CE22" i="6"/>
  <c r="BV21" i="5"/>
  <c r="BV22" i="5"/>
  <c r="BX21" i="4"/>
  <c r="BX22" i="4"/>
  <c r="BY20" i="4"/>
  <c r="CD20" i="3"/>
  <c r="CC23" i="3"/>
  <c r="CC24" i="3"/>
  <c r="CD21" i="2"/>
  <c r="CD22" i="2"/>
  <c r="CE20" i="2"/>
  <c r="CA21" i="1"/>
  <c r="CA22" i="1"/>
  <c r="CB20" i="1"/>
  <c r="CF20" i="6"/>
  <c r="CE23" i="6"/>
  <c r="CE24" i="6"/>
  <c r="BW20" i="5"/>
  <c r="BV23" i="5"/>
  <c r="BV24" i="5"/>
  <c r="BY21" i="4"/>
  <c r="BY22" i="4"/>
  <c r="BX23" i="4"/>
  <c r="BX24" i="4"/>
  <c r="CD21" i="3"/>
  <c r="CD22" i="3"/>
  <c r="CE21" i="2"/>
  <c r="CE22" i="2"/>
  <c r="CF20" i="2"/>
  <c r="CD23" i="2"/>
  <c r="CD24" i="2"/>
  <c r="CB21" i="1"/>
  <c r="CB22" i="1"/>
  <c r="CC20" i="1"/>
  <c r="CA23" i="1"/>
  <c r="CA24" i="1"/>
  <c r="CF21" i="6"/>
  <c r="CF22" i="6"/>
  <c r="BW21" i="5"/>
  <c r="BW22" i="5"/>
  <c r="BZ20" i="4"/>
  <c r="BY23" i="4"/>
  <c r="BY24" i="4"/>
  <c r="CE20" i="3"/>
  <c r="CD23" i="3"/>
  <c r="CD24" i="3"/>
  <c r="CF21" i="2"/>
  <c r="CF22" i="2"/>
  <c r="CE23" i="2"/>
  <c r="CE24" i="2"/>
  <c r="CC21" i="1"/>
  <c r="CC22" i="1"/>
  <c r="CD20" i="1"/>
  <c r="CB23" i="1"/>
  <c r="CB24" i="1"/>
  <c r="CG20" i="2"/>
  <c r="CF23" i="2"/>
  <c r="CF24" i="2"/>
  <c r="CG20" i="6"/>
  <c r="CG21" i="6"/>
  <c r="CG22" i="6"/>
  <c r="CF23" i="6"/>
  <c r="CF24" i="6"/>
  <c r="BX20" i="5"/>
  <c r="BW23" i="5"/>
  <c r="BW24" i="5"/>
  <c r="BZ21" i="4"/>
  <c r="BZ22" i="4"/>
  <c r="CE21" i="3"/>
  <c r="CE22" i="3"/>
  <c r="CF20" i="3"/>
  <c r="CD21" i="1"/>
  <c r="CD22" i="1"/>
  <c r="CC23" i="1"/>
  <c r="CC24" i="1"/>
  <c r="CG21" i="2"/>
  <c r="CG22" i="2"/>
  <c r="CH20" i="6"/>
  <c r="CG23" i="6"/>
  <c r="CG24" i="6"/>
  <c r="CA20" i="4"/>
  <c r="BZ23" i="4"/>
  <c r="BZ24" i="4"/>
  <c r="CE23" i="3"/>
  <c r="CE24" i="3"/>
  <c r="CH21" i="6"/>
  <c r="CH22" i="6"/>
  <c r="CI20" i="6"/>
  <c r="BX21" i="5"/>
  <c r="BX22" i="5"/>
  <c r="CF21" i="3"/>
  <c r="CF22" i="3"/>
  <c r="CE20" i="1"/>
  <c r="CD23" i="1"/>
  <c r="CD24" i="1"/>
  <c r="CH20" i="2"/>
  <c r="CG23" i="2"/>
  <c r="CG24" i="2"/>
  <c r="CA21" i="4"/>
  <c r="CA22" i="4"/>
  <c r="BY20" i="5"/>
  <c r="BY21" i="5"/>
  <c r="BY22" i="5"/>
  <c r="BX23" i="5"/>
  <c r="BX24" i="5"/>
  <c r="CI21" i="6"/>
  <c r="CI22" i="6"/>
  <c r="CH23" i="6"/>
  <c r="CH24" i="6"/>
  <c r="CG20" i="3"/>
  <c r="CF23" i="3"/>
  <c r="CF24" i="3"/>
  <c r="CE21" i="1"/>
  <c r="CE22" i="1"/>
  <c r="CF20" i="1"/>
  <c r="CB20" i="4"/>
  <c r="CB21" i="4"/>
  <c r="CB22" i="4"/>
  <c r="CB23" i="4"/>
  <c r="CB24" i="4"/>
  <c r="CA23" i="4"/>
  <c r="CA24" i="4"/>
  <c r="CH21" i="2"/>
  <c r="CH22" i="2"/>
  <c r="CJ20" i="6"/>
  <c r="CJ21" i="6"/>
  <c r="CJ22" i="6"/>
  <c r="CI23" i="6"/>
  <c r="CI24" i="6"/>
  <c r="BZ20" i="5"/>
  <c r="BY23" i="5"/>
  <c r="BY24" i="5"/>
  <c r="CG21" i="3"/>
  <c r="CG22" i="3"/>
  <c r="CH20" i="3"/>
  <c r="CF21" i="1"/>
  <c r="CF22" i="1"/>
  <c r="CE23" i="1"/>
  <c r="CE24" i="1"/>
  <c r="CC20" i="4"/>
  <c r="CC21" i="4"/>
  <c r="CC22" i="4"/>
  <c r="CD20" i="4"/>
  <c r="CI20" i="2"/>
  <c r="CH23" i="2"/>
  <c r="CH24" i="2"/>
  <c r="CK20" i="6"/>
  <c r="CJ23" i="6"/>
  <c r="CJ24" i="6"/>
  <c r="BZ21" i="5"/>
  <c r="BZ22" i="5"/>
  <c r="CH21" i="3"/>
  <c r="CH22" i="3"/>
  <c r="CI20" i="3"/>
  <c r="CG23" i="3"/>
  <c r="CG24" i="3"/>
  <c r="CG20" i="1"/>
  <c r="CF23" i="1"/>
  <c r="CF24" i="1"/>
  <c r="CI21" i="2"/>
  <c r="CI22" i="2"/>
  <c r="CJ20" i="2"/>
  <c r="CK21" i="6"/>
  <c r="CK22" i="6"/>
  <c r="CL20" i="6"/>
  <c r="CA20" i="5"/>
  <c r="BZ23" i="5"/>
  <c r="BZ24" i="5"/>
  <c r="CD21" i="4"/>
  <c r="CD22" i="4"/>
  <c r="CC23" i="4"/>
  <c r="CC24" i="4"/>
  <c r="CI21" i="3"/>
  <c r="CI22" i="3"/>
  <c r="CH23" i="3"/>
  <c r="CH24" i="3"/>
  <c r="CG21" i="1"/>
  <c r="CG22" i="1"/>
  <c r="CI23" i="2"/>
  <c r="CI24" i="2"/>
  <c r="CK23" i="6"/>
  <c r="CK24" i="6"/>
  <c r="CJ21" i="2"/>
  <c r="CJ22" i="2"/>
  <c r="CK20" i="2"/>
  <c r="CJ20" i="3"/>
  <c r="CJ21" i="3"/>
  <c r="CJ22" i="3"/>
  <c r="CI23" i="3"/>
  <c r="CI24" i="3"/>
  <c r="CH20" i="1"/>
  <c r="CH21" i="1"/>
  <c r="CH22" i="1"/>
  <c r="CG23" i="1"/>
  <c r="CG24" i="1"/>
  <c r="CE20" i="4"/>
  <c r="CE21" i="4"/>
  <c r="CE22" i="4"/>
  <c r="CF20" i="4"/>
  <c r="CD23" i="4"/>
  <c r="CD24" i="4"/>
  <c r="CL21" i="6"/>
  <c r="CL22" i="6"/>
  <c r="CM20" i="6"/>
  <c r="CA21" i="5"/>
  <c r="CA22" i="5"/>
  <c r="CJ23" i="2"/>
  <c r="CJ24" i="2"/>
  <c r="CK21" i="2"/>
  <c r="CK22" i="2"/>
  <c r="CK20" i="3"/>
  <c r="CK21" i="3"/>
  <c r="CK22" i="3"/>
  <c r="CJ23" i="3"/>
  <c r="CJ24" i="3"/>
  <c r="CM21" i="6"/>
  <c r="CM22" i="6"/>
  <c r="CN20" i="6"/>
  <c r="CL23" i="6"/>
  <c r="CL24" i="6"/>
  <c r="CB20" i="5"/>
  <c r="CA23" i="5"/>
  <c r="CA24" i="5"/>
  <c r="CF21" i="4"/>
  <c r="CF22" i="4"/>
  <c r="CE23" i="4"/>
  <c r="CE24" i="4"/>
  <c r="CI20" i="1"/>
  <c r="CH23" i="1"/>
  <c r="CH24" i="1"/>
  <c r="CL20" i="2"/>
  <c r="CK23" i="2"/>
  <c r="CK24" i="2"/>
  <c r="CN21" i="6"/>
  <c r="CN22" i="6"/>
  <c r="CO20" i="6"/>
  <c r="CM23" i="6"/>
  <c r="CM24" i="6"/>
  <c r="CB21" i="5"/>
  <c r="CB22" i="5"/>
  <c r="CG20" i="4"/>
  <c r="CF23" i="4"/>
  <c r="CF24" i="4"/>
  <c r="CL20" i="3"/>
  <c r="CK23" i="3"/>
  <c r="CK24" i="3"/>
  <c r="CI21" i="1"/>
  <c r="CI22" i="1"/>
  <c r="CN23" i="6"/>
  <c r="CN24" i="6"/>
  <c r="CL21" i="2"/>
  <c r="CL22" i="2"/>
  <c r="CM20" i="2"/>
  <c r="CO21" i="6"/>
  <c r="CO22" i="6"/>
  <c r="CC20" i="5"/>
  <c r="CB23" i="5"/>
  <c r="CB24" i="5"/>
  <c r="CG21" i="4"/>
  <c r="CG22" i="4"/>
  <c r="CH20" i="4"/>
  <c r="CL21" i="3"/>
  <c r="CL22" i="3"/>
  <c r="CM20" i="3"/>
  <c r="CJ20" i="1"/>
  <c r="CI23" i="1"/>
  <c r="CI24" i="1"/>
  <c r="CP20" i="6"/>
  <c r="CP21" i="6"/>
  <c r="CP22" i="6"/>
  <c r="CP23" i="6"/>
  <c r="CP24" i="6"/>
  <c r="CO23" i="6"/>
  <c r="CO24" i="6"/>
  <c r="CL23" i="2"/>
  <c r="CL24" i="2"/>
  <c r="CM21" i="2"/>
  <c r="CM22" i="2"/>
  <c r="CN20" i="2"/>
  <c r="CN21" i="2"/>
  <c r="CN22" i="2"/>
  <c r="CO20" i="2"/>
  <c r="CO21" i="2"/>
  <c r="CO22" i="2"/>
  <c r="CC21" i="5"/>
  <c r="CC22" i="5"/>
  <c r="CH21" i="4"/>
  <c r="CH22" i="4"/>
  <c r="CI20" i="4"/>
  <c r="CG23" i="4"/>
  <c r="CG24" i="4"/>
  <c r="CM21" i="3"/>
  <c r="CM22" i="3"/>
  <c r="CL23" i="3"/>
  <c r="CL24" i="3"/>
  <c r="CJ21" i="1"/>
  <c r="CJ22" i="1"/>
  <c r="CM23" i="2"/>
  <c r="CM24" i="2"/>
  <c r="CN23" i="2"/>
  <c r="CN24" i="2"/>
  <c r="CN20" i="3"/>
  <c r="CN21" i="3"/>
  <c r="CN22" i="3"/>
  <c r="CO20" i="3"/>
  <c r="CM23" i="3"/>
  <c r="CM24" i="3"/>
  <c r="CP20" i="2"/>
  <c r="CP21" i="2"/>
  <c r="CP22" i="2"/>
  <c r="CP23" i="2"/>
  <c r="CP24" i="2"/>
  <c r="CO23" i="2"/>
  <c r="CO24" i="2"/>
  <c r="CD20" i="5"/>
  <c r="CC23" i="5"/>
  <c r="CC24" i="5"/>
  <c r="CI21" i="4"/>
  <c r="CI22" i="4"/>
  <c r="CH23" i="4"/>
  <c r="CH24" i="4"/>
  <c r="CK20" i="1"/>
  <c r="CJ23" i="1"/>
  <c r="CJ24" i="1"/>
  <c r="CN23" i="3"/>
  <c r="CN24" i="3"/>
  <c r="CD21" i="5"/>
  <c r="CD22" i="5"/>
  <c r="CJ20" i="4"/>
  <c r="CI23" i="4"/>
  <c r="CI24" i="4"/>
  <c r="CO21" i="3"/>
  <c r="CO22" i="3"/>
  <c r="CK21" i="1"/>
  <c r="CK22" i="1"/>
  <c r="CP20" i="3"/>
  <c r="CP21" i="3"/>
  <c r="CP22" i="3"/>
  <c r="CP23" i="3"/>
  <c r="CP24" i="3"/>
  <c r="CO23" i="3"/>
  <c r="CO24" i="3"/>
  <c r="CE20" i="5"/>
  <c r="CD23" i="5"/>
  <c r="CD24" i="5"/>
  <c r="CJ21" i="4"/>
  <c r="CJ22" i="4"/>
  <c r="CL20" i="1"/>
  <c r="CK23" i="1"/>
  <c r="CK24" i="1"/>
  <c r="CE21" i="5"/>
  <c r="CE22" i="5"/>
  <c r="CF20" i="5"/>
  <c r="CK20" i="4"/>
  <c r="CJ23" i="4"/>
  <c r="CJ24" i="4"/>
  <c r="CL21" i="1"/>
  <c r="CL22" i="1"/>
  <c r="CM20" i="1"/>
  <c r="CF21" i="5"/>
  <c r="CF22" i="5"/>
  <c r="CE23" i="5"/>
  <c r="CE24" i="5"/>
  <c r="CK21" i="4"/>
  <c r="CK22" i="4"/>
  <c r="CM21" i="1"/>
  <c r="CM22" i="1"/>
  <c r="CN20" i="1"/>
  <c r="CL23" i="1"/>
  <c r="CL24" i="1"/>
  <c r="CM23" i="1"/>
  <c r="CM24" i="1"/>
  <c r="CG20" i="5"/>
  <c r="CF23" i="5"/>
  <c r="CF24" i="5"/>
  <c r="CL20" i="4"/>
  <c r="CK23" i="4"/>
  <c r="CK24" i="4"/>
  <c r="CN21" i="1"/>
  <c r="CN22" i="1"/>
  <c r="CG21" i="5"/>
  <c r="CG22" i="5"/>
  <c r="CH20" i="5"/>
  <c r="CL21" i="4"/>
  <c r="CL22" i="4"/>
  <c r="CM20" i="4"/>
  <c r="CO20" i="1"/>
  <c r="CN23" i="1"/>
  <c r="CN24" i="1"/>
  <c r="CH21" i="5"/>
  <c r="CH22" i="5"/>
  <c r="CI20" i="5"/>
  <c r="CG23" i="5"/>
  <c r="CG24" i="5"/>
  <c r="CM21" i="4"/>
  <c r="CM22" i="4"/>
  <c r="CN20" i="4"/>
  <c r="CL23" i="4"/>
  <c r="CL24" i="4"/>
  <c r="CO21" i="1"/>
  <c r="CO22" i="1"/>
  <c r="CM23" i="4"/>
  <c r="CM24" i="4"/>
  <c r="CP20" i="1"/>
  <c r="CP21" i="1"/>
  <c r="CP22" i="1"/>
  <c r="CP23" i="1"/>
  <c r="CP24" i="1"/>
  <c r="CO23" i="1"/>
  <c r="CO24" i="1"/>
  <c r="CI21" i="5"/>
  <c r="CI22" i="5"/>
  <c r="CJ20" i="5"/>
  <c r="CH23" i="5"/>
  <c r="CH24" i="5"/>
  <c r="CN21" i="4"/>
  <c r="CN22" i="4"/>
  <c r="CO20" i="4"/>
  <c r="CI23" i="5"/>
  <c r="CI24" i="5"/>
  <c r="CJ21" i="5"/>
  <c r="CJ22" i="5"/>
  <c r="CK20" i="5"/>
  <c r="CN23" i="4"/>
  <c r="CN24" i="4"/>
  <c r="CO21" i="4"/>
  <c r="CO22" i="4"/>
  <c r="CK21" i="5"/>
  <c r="CK22" i="5"/>
  <c r="CL20" i="5"/>
  <c r="CJ23" i="5"/>
  <c r="CJ24" i="5"/>
  <c r="CP20" i="4"/>
  <c r="CO23" i="4"/>
  <c r="CO24" i="4"/>
  <c r="CL21" i="5"/>
  <c r="CL22" i="5"/>
  <c r="CM20" i="5"/>
  <c r="CK23" i="5"/>
  <c r="CK24" i="5"/>
  <c r="CP21" i="4"/>
  <c r="CP22" i="4"/>
  <c r="CP23" i="4"/>
  <c r="CP24" i="4"/>
  <c r="CM21" i="5"/>
  <c r="CM22" i="5"/>
  <c r="CL23" i="5"/>
  <c r="CL24" i="5"/>
  <c r="CN20" i="5"/>
  <c r="CN21" i="5"/>
  <c r="CN22" i="5"/>
  <c r="CO20" i="5"/>
  <c r="CM23" i="5"/>
  <c r="CM24" i="5"/>
  <c r="CO21" i="5"/>
  <c r="CO22" i="5"/>
  <c r="CP20" i="5"/>
  <c r="CN23" i="5"/>
  <c r="CN24" i="5"/>
  <c r="CO23" i="5"/>
  <c r="CO24" i="5"/>
  <c r="CP21" i="5"/>
  <c r="CP22" i="5"/>
  <c r="CP23" i="5"/>
  <c r="CP24" i="5"/>
</calcChain>
</file>

<file path=xl/sharedStrings.xml><?xml version="1.0" encoding="utf-8"?>
<sst xmlns="http://schemas.openxmlformats.org/spreadsheetml/2006/main" count="2906" uniqueCount="213">
  <si>
    <t>Cost Profile WRMP24 Table</t>
  </si>
  <si>
    <t>Water Company</t>
  </si>
  <si>
    <t>Version</t>
  </si>
  <si>
    <t>Back to title page</t>
  </si>
  <si>
    <t xml:space="preserve">Table 5a: WC Level - Option Level Cost Profile Table </t>
  </si>
  <si>
    <t>Table Instruction</t>
  </si>
  <si>
    <t>Option ID</t>
  </si>
  <si>
    <t>Option Name</t>
  </si>
  <si>
    <t>Cost Metric 
(£m)</t>
  </si>
  <si>
    <t>Cost Sub-metric (£m)</t>
  </si>
  <si>
    <r>
      <t xml:space="preserve">Asset Life:
</t>
    </r>
    <r>
      <rPr>
        <sz val="11"/>
        <color rgb="FF000000"/>
        <rFont val="Arial"/>
        <family val="2"/>
      </rPr>
      <t xml:space="preserve">Estimated average number of years an asset is considered useable before its value is fully depreciated. 
</t>
    </r>
  </si>
  <si>
    <t>Total/Fixed/Variable</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</si>
  <si>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</si>
  <si>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</si>
  <si>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</si>
  <si>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</si>
  <si>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</si>
  <si>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</si>
  <si>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</si>
  <si>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</si>
  <si>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</si>
  <si>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</si>
  <si>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</si>
  <si>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</si>
  <si>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</si>
  <si>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</si>
  <si>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</si>
  <si>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</si>
  <si>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</si>
  <si>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</si>
  <si>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</si>
  <si>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</si>
  <si>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</si>
  <si>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</si>
  <si>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</si>
  <si>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</si>
  <si>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</si>
  <si>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</si>
  <si>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</si>
  <si>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</si>
  <si>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</si>
  <si>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</si>
  <si>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</si>
  <si>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</si>
  <si>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</si>
  <si>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</si>
  <si>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</si>
  <si>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</si>
  <si>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</si>
  <si>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</si>
  <si>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</si>
  <si>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</si>
  <si>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</si>
  <si>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</si>
  <si>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</si>
  <si>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</si>
  <si>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</si>
  <si>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</si>
  <si>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</si>
  <si>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</si>
  <si>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</si>
  <si>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</si>
  <si>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</si>
  <si>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</si>
  <si>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</si>
  <si>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</si>
  <si>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</si>
  <si>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</si>
  <si>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</si>
  <si>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</si>
  <si>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</si>
  <si>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</si>
  <si>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</si>
  <si>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</si>
  <si>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</si>
  <si>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</si>
  <si>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</si>
  <si>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</si>
  <si>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</si>
  <si>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</si>
  <si>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</si>
  <si>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</si>
  <si>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</si>
  <si>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</si>
  <si>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</si>
  <si>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</si>
  <si>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</si>
  <si>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</si>
  <si>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</si>
  <si>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</si>
  <si>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</si>
  <si>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</si>
  <si>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</si>
  <si>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2100-01</t>
  </si>
  <si>
    <t>2101-02</t>
  </si>
  <si>
    <t>2102-03</t>
  </si>
  <si>
    <t>2103-04</t>
  </si>
  <si>
    <t>2104-05</t>
  </si>
  <si>
    <t>Complete for all options (Feasible and preferred)</t>
  </si>
  <si>
    <t>DMO 1</t>
  </si>
  <si>
    <t>Metering Option 1</t>
  </si>
  <si>
    <t xml:space="preserve">Capex </t>
  </si>
  <si>
    <t xml:space="preserve">Revenue Meters </t>
  </si>
  <si>
    <t>Total</t>
  </si>
  <si>
    <t>Opex</t>
  </si>
  <si>
    <t xml:space="preserve">Total </t>
  </si>
  <si>
    <t>Financing Cost</t>
  </si>
  <si>
    <t xml:space="preserve">Discount Rate </t>
  </si>
  <si>
    <t>Discount Factor</t>
  </si>
  <si>
    <t>Capex</t>
  </si>
  <si>
    <t>Costed Risk</t>
  </si>
  <si>
    <t>Fixed</t>
  </si>
  <si>
    <t>Optimism Bias</t>
  </si>
  <si>
    <t>Net Present Cost (NPC)</t>
  </si>
  <si>
    <t>Total NPC</t>
  </si>
  <si>
    <t>Regulatory Capital Values</t>
  </si>
  <si>
    <t>RCV at start of year</t>
  </si>
  <si>
    <t>Asset life</t>
  </si>
  <si>
    <t>Depreciation</t>
  </si>
  <si>
    <t>RCV at end of year</t>
  </si>
  <si>
    <t>Mid-year RCV</t>
  </si>
  <si>
    <t>WACC</t>
  </si>
  <si>
    <t>Financing Cost (includes depreciation)</t>
  </si>
  <si>
    <t xml:space="preserve">Table 5b: WC Level - Option Level Unit Cost Profile Table </t>
  </si>
  <si>
    <t xml:space="preserve">Complete for all options  &gt;£100m (Feasible and preferred) </t>
  </si>
  <si>
    <t>Cost</t>
  </si>
  <si>
    <t>Variable</t>
  </si>
  <si>
    <t>Land (Non depreciating)</t>
  </si>
  <si>
    <t>Planning and Development (Non depreciating)</t>
  </si>
  <si>
    <t>Other Non-Depreciating Assets (Non depreciating)</t>
  </si>
  <si>
    <t>Process-Related Carbon Media Including GAC</t>
  </si>
  <si>
    <t>Vehicles</t>
  </si>
  <si>
    <t xml:space="preserve">Computers and Data Logging </t>
  </si>
  <si>
    <t xml:space="preserve">Fencing </t>
  </si>
  <si>
    <t xml:space="preserve">Domestic Meters </t>
  </si>
  <si>
    <t xml:space="preserve">Building Services </t>
  </si>
  <si>
    <t xml:space="preserve">Membranes </t>
  </si>
  <si>
    <t xml:space="preserve">ICA (Instrumentation, Control &amp; Automation) </t>
  </si>
  <si>
    <t xml:space="preserve">Plant and Machinery </t>
  </si>
  <si>
    <t xml:space="preserve">M&amp;E (Mechanical and Electrical) Works on Pumping Stations and Treatment Works </t>
  </si>
  <si>
    <t xml:space="preserve">Raw Water and District Meters </t>
  </si>
  <si>
    <t xml:space="preserve">Power Supply </t>
  </si>
  <si>
    <t xml:space="preserve">Steel/Timber/GRP Structures </t>
  </si>
  <si>
    <t xml:space="preserve">Landscaping/Environmental Works </t>
  </si>
  <si>
    <t xml:space="preserve">Borehole Screening and Casing </t>
  </si>
  <si>
    <t xml:space="preserve">Bridges </t>
  </si>
  <si>
    <t xml:space="preserve">Brick/Concrete Office Structures </t>
  </si>
  <si>
    <t xml:space="preserve">Treatment and Pumping Station Civils (incl. Intakes) </t>
  </si>
  <si>
    <t xml:space="preserve">Roads and Car Parks </t>
  </si>
  <si>
    <t xml:space="preserve">Water Towers </t>
  </si>
  <si>
    <t xml:space="preserve">Borehole Installation </t>
  </si>
  <si>
    <t xml:space="preserve">Headworks/Valves </t>
  </si>
  <si>
    <t xml:space="preserve">Underwater Assets </t>
  </si>
  <si>
    <t xml:space="preserve">Reinforced Concrete Tanks / Service Reservoirs </t>
  </si>
  <si>
    <t xml:space="preserve">Weirs </t>
  </si>
  <si>
    <t xml:space="preserve">Pipelines </t>
  </si>
  <si>
    <t xml:space="preserve">Tunnels </t>
  </si>
  <si>
    <t xml:space="preserve">Aqueducts </t>
  </si>
  <si>
    <t xml:space="preserve">Embankment Works </t>
  </si>
  <si>
    <t>Freeform row 1</t>
  </si>
  <si>
    <t>Freeform row 2</t>
  </si>
  <si>
    <t>Freeform row x</t>
  </si>
  <si>
    <t>Table 5c: Financing Cost - Worked Example</t>
  </si>
  <si>
    <t> </t>
  </si>
  <si>
    <t>Inputs</t>
  </si>
  <si>
    <t>[A]</t>
  </si>
  <si>
    <t>Discount Rate</t>
  </si>
  <si>
    <t>[B]</t>
  </si>
  <si>
    <t>[C]</t>
  </si>
  <si>
    <t>Asset Life</t>
  </si>
  <si>
    <t>[D]</t>
  </si>
  <si>
    <t>Year 1 capex</t>
  </si>
  <si>
    <t>[E]</t>
  </si>
  <si>
    <t>Depreciation Factor</t>
  </si>
  <si>
    <t>Year 1</t>
  </si>
  <si>
    <t>Year 2</t>
  </si>
  <si>
    <t>Year 3</t>
  </si>
  <si>
    <t>Year 4</t>
  </si>
  <si>
    <t>Year 5</t>
  </si>
  <si>
    <t>Calculation</t>
  </si>
  <si>
    <t>[F]</t>
  </si>
  <si>
    <t>1 / [(1 + [A]) ^ t ]</t>
  </si>
  <si>
    <t>Worked Example</t>
  </si>
  <si>
    <t>Unit</t>
  </si>
  <si>
    <t>[G]</t>
  </si>
  <si>
    <t>£000s</t>
  </si>
  <si>
    <r>
      <t>=[I]</t>
    </r>
    <r>
      <rPr>
        <sz val="8"/>
        <color theme="1"/>
        <rFont val="Arial"/>
        <family val="2"/>
      </rPr>
      <t>t-1</t>
    </r>
    <r>
      <rPr>
        <sz val="10"/>
        <color theme="1"/>
        <rFont val="Arial"/>
        <family val="2"/>
      </rPr>
      <t xml:space="preserve"> for t &gt; 1</t>
    </r>
  </si>
  <si>
    <t>[H]</t>
  </si>
  <si>
    <t>[G] x [E]</t>
  </si>
  <si>
    <t>[I]</t>
  </si>
  <si>
    <t>[G]-[H]</t>
  </si>
  <si>
    <t>[J]</t>
  </si>
  <si>
    <t>AVERAGE [G],[I]</t>
  </si>
  <si>
    <t>[K]</t>
  </si>
  <si>
    <t>( [J] x [B]) + [H]</t>
  </si>
  <si>
    <t>[L]</t>
  </si>
  <si>
    <t>Discounted Financing Cost</t>
  </si>
  <si>
    <t>[K] x [F]</t>
  </si>
  <si>
    <t>[M]</t>
  </si>
  <si>
    <t>NPV Financing Cost</t>
  </si>
  <si>
    <t>∑ [L]</t>
  </si>
  <si>
    <t xml:space="preserve">To calculate financing costs as a stream of annual costs over the life of the option, follow an approach based on the Regulated Capital Value and Net Book Value (NBV) of capital assets. In this approach, the full NBV of an asset is added to the RCV at the start of the first year of the period, and is reduced incrementally by a constant amount in each subsequent year to zero as its value depreciates, giving an annual "net capital value". If the asset is renewed at the end of its useful life, the full NBV is incurred again and the depreciation cycle renews. Annual financing costs are calculated by applying the WACC to the annual net capital value amount (the RCV adjusted for depreciation), and adding back depreciation. These annual financing costs are then discounted using the standard declining long-term discount rate (STPR) reported in the HM Treasury Green Book. 
The worked example shows the calculation for an asset with an NBV of £1,000 and an asset life of five years, depreciating at a constant rate of £200,000 per year. In Year 1, the average net capital value is £900,000 after adjusting for depreciation. The financing cost is calculated by applying the WACC (2.92% in this example) to the £900,000 and then adding back depreciation, resulting in a total of £226,000. That financing cost is then discounted using the discount rate (in this case, 3.5% for all five years - the rate will change for longer time horizons as per Green Book guidance), and the sum of the stream of discounted costs results in a total NPV of financing costs of £971,000. Note that the NPV will be lower when the discount rate is greater than the WACC. 
</t>
  </si>
  <si>
    <t xml:space="preserve">DMO 2 </t>
  </si>
  <si>
    <t xml:space="preserve">Metering Option 2 </t>
  </si>
  <si>
    <t>DMO 3</t>
  </si>
  <si>
    <t>Metering Option 3</t>
  </si>
  <si>
    <t xml:space="preserve">DMO 4 </t>
  </si>
  <si>
    <t>Metering Option 4</t>
  </si>
  <si>
    <t xml:space="preserve">DMO 5 </t>
  </si>
  <si>
    <t xml:space="preserve">Metering Option 5 </t>
  </si>
  <si>
    <t xml:space="preserve">DMO 6 </t>
  </si>
  <si>
    <t>Metering Option 6</t>
  </si>
  <si>
    <t>DMO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</si>
</sst>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_);[Red]\(&quot;£&quot;#,##0\)"/>
    <numFmt numFmtId="165" formatCode="&quot;£&quot;#,##0"/>
    <numFmt numFmtId="166" formatCode="_-* #,##0_-;\-* #,##0_-;_-* &quot;-&quot;??_-;_-@_-"/>
  </numFmts>
  <fonts count="25"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sz val="12"/>
      <color theme="1"/>
      <name val="Arial"/>
      <family val="2"/>
    </font>
    <font>
      <b/>
      <u/>
      <sz val="11"/>
      <color indexed="12"/>
      <name val="Arial"/>
      <family val="2"/>
    </font>
    <font>
      <sz val="11"/>
      <color rgb="FF000000"/>
      <name val="Arial"/>
      <family val="2"/>
    </font>
    <font>
      <sz val="10"/>
      <name val="Arial"/>
      <family val="2"/>
    </font>
    <font>
      <b/>
      <sz val="11"/>
      <name val="Arial"/>
      <family val="2"/>
    </font>
    <font>
      <b/>
      <sz val="11"/>
      <color rgb="FF000000"/>
      <name val="Arial"/>
      <family val="2"/>
    </font>
    <font>
      <sz val="11"/>
      <color rgb="FFFF0000"/>
      <name val="Arial"/>
      <family val="2"/>
    </font>
    <font>
      <sz val="11"/>
      <name val="Arial"/>
      <family val="2"/>
    </font>
    <font>
      <b/>
      <sz val="11"/>
      <color rgb="FFFF0000"/>
      <name val="Arial"/>
      <family val="2"/>
    </font>
    <font>
      <sz val="8"/>
      <name val="Arial"/>
      <family val="2"/>
    </font>
    <font>
      <sz val="11"/>
      <color rgb="FF000000"/>
      <name val="Calibri"/>
      <family val="2"/>
    </font>
    <font>
      <i/>
      <sz val="11"/>
      <color rgb="FF000000"/>
      <name val="Arial"/>
      <family val="2"/>
    </font>
    <font>
      <sz val="10"/>
      <color theme="1"/>
      <name val="Arial"/>
      <family val="2"/>
    </font>
    <font>
      <b/>
      <sz val="10"/>
      <color theme="0"/>
      <name val="Arial"/>
      <family val="2"/>
    </font>
    <font>
      <b/>
      <sz val="10"/>
      <color theme="1"/>
      <name val="Arial"/>
      <family val="2"/>
    </font>
    <font>
      <b/>
      <sz val="10"/>
      <name val="Arial"/>
      <family val="2"/>
    </font>
    <font>
      <sz val="8"/>
      <color theme="1"/>
      <name val="Arial"/>
      <family val="2"/>
    </font>
    <font>
      <sz val="14"/>
      <color theme="1"/>
      <name val="Arial"/>
      <family val="2"/>
    </font>
    <font>
      <sz val="11"/>
      <color theme="1"/>
      <name val="Calibri"/>
      <family val="2"/>
      <scheme val="minor"/>
    </font>
    <font>
      <b/>
      <sz val="14"/>
      <color theme="1"/>
      <name val="Arial"/>
      <family val="2"/>
    </font>
    <font>
      <b/>
      <sz val="14"/>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C0C0C0"/>
        <bgColor rgb="FF000000"/>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6">
    <xf numFmtId="0" fontId="0" fillId="0" borderId="0"/>
    <xf numFmtId="0" fontId="1" fillId="0" borderId="0" applyNumberFormat="0" applyFill="0" applyBorder="0" applyAlignment="0" applyProtection="0"/>
    <xf numFmtId="0" fontId="2" fillId="0" borderId="0"/>
    <xf numFmtId="0" fontId="4" fillId="0" borderId="0"/>
    <xf numFmtId="0" fontId="7" fillId="0" borderId="0"/>
    <xf numFmtId="43" fontId="22" fillId="0" borderId="0" applyFont="0" applyFill="0" applyBorder="0" applyAlignment="0" applyProtection="0"/>
  </cellStyleXfs>
  <cellXfs count="172">
    <xf numFmtId="0" fontId="0" fillId="0" borderId="0" xfId="0"/>
    <xf numFmtId="0" fontId="3" fillId="0" borderId="0" xfId="2" applyFont="1"/>
    <xf numFmtId="0" fontId="2" fillId="0" borderId="0" xfId="2"/>
    <xf numFmtId="0" fontId="2" fillId="2" borderId="1" xfId="3" applyFont="1" applyFill="1" applyBorder="1" applyAlignment="1">
      <alignment horizontal="left" vertical="top"/>
    </xf>
    <xf numFmtId="2" fontId="2" fillId="0" borderId="2" xfId="3" applyNumberFormat="1" applyFont="1" applyBorder="1" applyAlignment="1">
      <alignment horizontal="left" vertical="top" wrapText="1"/>
    </xf>
    <xf numFmtId="0" fontId="2" fillId="2" borderId="3" xfId="3" applyFont="1" applyFill="1" applyBorder="1" applyAlignment="1">
      <alignment horizontal="left" vertical="top"/>
    </xf>
    <xf numFmtId="0" fontId="2" fillId="0" borderId="4" xfId="3" applyFont="1" applyBorder="1" applyAlignment="1">
      <alignment horizontal="left" vertical="top"/>
    </xf>
    <xf numFmtId="0" fontId="2" fillId="0" borderId="0" xfId="3" applyFont="1" applyAlignment="1">
      <alignment horizontal="left" vertical="top"/>
    </xf>
    <xf numFmtId="0" fontId="5" fillId="3" borderId="4" xfId="1" applyFont="1" applyFill="1" applyBorder="1" applyAlignment="1" applyProtection="1">
      <alignment horizontal="left" vertical="center" wrapText="1"/>
    </xf>
    <xf numFmtId="0" fontId="2" fillId="0" borderId="0" xfId="0" applyFont="1" applyAlignment="1">
      <alignment horizontal="left" vertical="center"/>
    </xf>
    <xf numFmtId="0" fontId="6" fillId="0" borderId="0" xfId="2" applyFont="1" applyAlignment="1">
      <alignment horizontal="left" vertical="center" wrapText="1"/>
    </xf>
    <xf numFmtId="0" fontId="8" fillId="0" borderId="6" xfId="2" applyFont="1" applyBorder="1" applyAlignment="1">
      <alignment horizontal="center" vertical="center"/>
    </xf>
    <xf numFmtId="0" fontId="9" fillId="5" borderId="7" xfId="2" applyFont="1" applyFill="1" applyBorder="1" applyAlignment="1">
      <alignment horizontal="left" vertical="center" wrapText="1"/>
    </xf>
    <xf numFmtId="0" fontId="9" fillId="5" borderId="8" xfId="2" applyFont="1" applyFill="1" applyBorder="1" applyAlignment="1">
      <alignment horizontal="left" vertical="center" wrapText="1"/>
    </xf>
    <xf numFmtId="0" fontId="8" fillId="5" borderId="8" xfId="2" applyFont="1" applyFill="1" applyBorder="1" applyAlignment="1">
      <alignment horizontal="left" vertical="center" wrapText="1"/>
    </xf>
    <xf numFmtId="1" fontId="8" fillId="6" borderId="9" xfId="4" applyNumberFormat="1" applyFont="1" applyFill="1" applyBorder="1" applyAlignment="1" applyProtection="1">
      <alignment horizontal="left" vertical="center" wrapText="1"/>
      <protection locked="0"/>
    </xf>
    <xf numFmtId="1" fontId="8" fillId="6" borderId="8" xfId="4" applyNumberFormat="1" applyFont="1" applyFill="1" applyBorder="1" applyAlignment="1" applyProtection="1">
      <alignment horizontal="left" vertical="center" wrapText="1"/>
      <protection locked="0"/>
    </xf>
    <xf numFmtId="1" fontId="8" fillId="6" borderId="10" xfId="4" applyNumberFormat="1" applyFont="1" applyFill="1" applyBorder="1" applyAlignment="1" applyProtection="1">
      <alignment horizontal="left" vertical="center" wrapText="1"/>
      <protection locked="0"/>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11" fillId="0" borderId="13" xfId="2" applyFont="1" applyBorder="1" applyAlignment="1">
      <alignment horizontal="left" vertical="center" wrapText="1"/>
    </xf>
    <xf numFmtId="0" fontId="9" fillId="2" borderId="13" xfId="2" applyFont="1" applyFill="1" applyBorder="1" applyAlignment="1">
      <alignment horizontal="left" vertical="center" wrapText="1"/>
    </xf>
    <xf numFmtId="0" fontId="2" fillId="2" borderId="13" xfId="2" applyFill="1" applyBorder="1"/>
    <xf numFmtId="0" fontId="2" fillId="0" borderId="13" xfId="2" applyBorder="1"/>
    <xf numFmtId="0" fontId="2" fillId="0" borderId="14" xfId="2" applyBorder="1"/>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0" fontId="10" fillId="0" borderId="17" xfId="2" applyFont="1" applyBorder="1" applyAlignment="1">
      <alignment horizontal="left" vertical="center" wrapText="1"/>
    </xf>
    <xf numFmtId="0" fontId="11" fillId="0" borderId="17" xfId="2" applyFont="1" applyBorder="1" applyAlignment="1">
      <alignment horizontal="left" vertical="center" wrapText="1"/>
    </xf>
    <xf numFmtId="0" fontId="9" fillId="2" borderId="17" xfId="2" applyFont="1" applyFill="1" applyBorder="1" applyAlignment="1">
      <alignment horizontal="left" vertical="center" wrapText="1"/>
    </xf>
    <xf numFmtId="0" fontId="2" fillId="2" borderId="17" xfId="2" applyFill="1" applyBorder="1"/>
    <xf numFmtId="0" fontId="2" fillId="0" borderId="17" xfId="2" applyBorder="1"/>
    <xf numFmtId="0" fontId="2" fillId="0" borderId="18" xfId="2" applyBorder="1"/>
    <xf numFmtId="0" fontId="6" fillId="0" borderId="19" xfId="2" applyFont="1" applyBorder="1" applyAlignment="1">
      <alignment horizontal="left" vertical="center" wrapText="1"/>
    </xf>
    <xf numFmtId="0" fontId="9" fillId="2" borderId="19" xfId="2" applyFont="1" applyFill="1" applyBorder="1" applyAlignment="1">
      <alignment horizontal="left" vertical="center" wrapText="1"/>
    </xf>
    <xf numFmtId="0" fontId="2" fillId="3" borderId="0" xfId="2" applyFill="1"/>
    <xf numFmtId="0" fontId="6" fillId="3" borderId="16"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2" fillId="2" borderId="20" xfId="2" applyFill="1" applyBorder="1"/>
    <xf numFmtId="0" fontId="2" fillId="3" borderId="21" xfId="2" applyFill="1" applyBorder="1"/>
    <xf numFmtId="0" fontId="2" fillId="0" borderId="22" xfId="2" applyBorder="1"/>
    <xf numFmtId="0" fontId="12" fillId="3" borderId="0" xfId="2" applyFont="1" applyFill="1" applyAlignment="1">
      <alignment horizontal="center" vertical="top" wrapText="1"/>
    </xf>
    <xf numFmtId="0" fontId="6" fillId="3" borderId="0" xfId="2" applyFont="1" applyFill="1" applyAlignment="1">
      <alignment horizontal="left" vertical="center" wrapText="1"/>
    </xf>
    <xf numFmtId="0" fontId="11" fillId="3" borderId="0" xfId="2" applyFont="1" applyFill="1" applyAlignment="1">
      <alignment horizontal="left" vertical="center" wrapText="1"/>
    </xf>
    <xf numFmtId="0" fontId="13" fillId="3" borderId="0" xfId="2" applyFont="1" applyFill="1" applyAlignment="1">
      <alignment horizontal="left" vertical="center" wrapText="1"/>
    </xf>
    <xf numFmtId="0" fontId="9" fillId="3" borderId="0" xfId="2" applyFont="1" applyFill="1" applyAlignment="1">
      <alignment horizontal="left" vertical="center" wrapText="1"/>
    </xf>
    <xf numFmtId="0" fontId="6" fillId="0" borderId="27" xfId="2" applyFont="1" applyBorder="1" applyAlignment="1">
      <alignment horizontal="left" vertical="center" wrapText="1"/>
    </xf>
    <xf numFmtId="0" fontId="11" fillId="0" borderId="27" xfId="2" applyFont="1" applyBorder="1" applyAlignment="1">
      <alignment horizontal="left" vertical="center" wrapText="1"/>
    </xf>
    <xf numFmtId="0" fontId="13" fillId="0" borderId="27" xfId="2" applyFont="1" applyBorder="1" applyAlignment="1">
      <alignment horizontal="left" vertical="center" wrapText="1"/>
    </xf>
    <xf numFmtId="0" fontId="9" fillId="0" borderId="27" xfId="2" applyFont="1" applyBorder="1" applyAlignment="1">
      <alignment horizontal="left" vertical="center" wrapText="1"/>
    </xf>
    <xf numFmtId="0" fontId="2" fillId="0" borderId="27" xfId="2" applyBorder="1"/>
    <xf numFmtId="0" fontId="8" fillId="0" borderId="28" xfId="2" applyFont="1" applyBorder="1" applyAlignment="1">
      <alignment horizontal="center" vertical="center"/>
    </xf>
    <xf numFmtId="0" fontId="9" fillId="5" borderId="29" xfId="2" applyFont="1" applyFill="1" applyBorder="1" applyAlignment="1">
      <alignment horizontal="left" vertical="center" wrapText="1"/>
    </xf>
    <xf numFmtId="0" fontId="9" fillId="5" borderId="30" xfId="2" applyFont="1" applyFill="1" applyBorder="1" applyAlignment="1">
      <alignment horizontal="left" vertical="center" wrapText="1"/>
    </xf>
    <xf numFmtId="0" fontId="8" fillId="5" borderId="30" xfId="2" applyFont="1" applyFill="1" applyBorder="1" applyAlignment="1">
      <alignment horizontal="left" vertical="center" wrapText="1"/>
    </xf>
    <xf numFmtId="1" fontId="8" fillId="6" borderId="31" xfId="4" applyNumberFormat="1" applyFont="1" applyFill="1" applyBorder="1" applyAlignment="1" applyProtection="1">
      <alignment horizontal="left" vertical="center" wrapText="1"/>
      <protection locked="0"/>
    </xf>
    <xf numFmtId="1" fontId="8" fillId="6" borderId="30" xfId="4" applyNumberFormat="1" applyFont="1" applyFill="1" applyBorder="1" applyAlignment="1" applyProtection="1">
      <alignment horizontal="left" vertical="center" wrapText="1"/>
      <protection locked="0"/>
    </xf>
    <xf numFmtId="1" fontId="8" fillId="6" borderId="32" xfId="4" applyNumberFormat="1" applyFont="1" applyFill="1" applyBorder="1" applyAlignment="1" applyProtection="1">
      <alignment horizontal="left" vertical="center" wrapText="1"/>
      <protection locked="0"/>
    </xf>
    <xf numFmtId="0" fontId="6" fillId="0" borderId="33" xfId="2" applyFont="1" applyBorder="1" applyAlignment="1">
      <alignment horizontal="left" vertical="center" wrapText="1"/>
    </xf>
    <xf numFmtId="0" fontId="6" fillId="2" borderId="12" xfId="2" applyFont="1" applyFill="1" applyBorder="1" applyAlignment="1">
      <alignment horizontal="left" vertical="center" wrapText="1"/>
    </xf>
    <xf numFmtId="0" fontId="6" fillId="2" borderId="13" xfId="2" applyFont="1" applyFill="1" applyBorder="1" applyAlignment="1">
      <alignment horizontal="left" vertical="center" wrapText="1"/>
    </xf>
    <xf numFmtId="0" fontId="6" fillId="0" borderId="34" xfId="2" applyFont="1" applyBorder="1" applyAlignment="1">
      <alignment horizontal="left" vertical="center" wrapText="1"/>
    </xf>
    <xf numFmtId="0" fontId="6" fillId="2" borderId="16" xfId="2" applyFont="1" applyFill="1" applyBorder="1" applyAlignment="1">
      <alignment horizontal="left" vertical="center" wrapText="1"/>
    </xf>
    <xf numFmtId="0" fontId="6" fillId="2" borderId="17" xfId="2" applyFont="1" applyFill="1" applyBorder="1" applyAlignment="1">
      <alignment horizontal="left" vertical="center" wrapText="1"/>
    </xf>
    <xf numFmtId="0" fontId="14" fillId="2" borderId="16" xfId="2" applyFont="1" applyFill="1" applyBorder="1" applyAlignment="1">
      <alignment horizontal="left" vertical="center" wrapText="1"/>
    </xf>
    <xf numFmtId="0" fontId="15" fillId="2" borderId="17" xfId="2" applyFont="1" applyFill="1" applyBorder="1" applyAlignment="1">
      <alignment horizontal="left" vertical="center" wrapText="1"/>
    </xf>
    <xf numFmtId="0" fontId="2" fillId="2" borderId="16" xfId="2" applyFill="1" applyBorder="1"/>
    <xf numFmtId="0" fontId="2" fillId="0" borderId="34" xfId="2" applyBorder="1"/>
    <xf numFmtId="0" fontId="2" fillId="0" borderId="35" xfId="2" applyBorder="1"/>
    <xf numFmtId="0" fontId="2" fillId="0" borderId="21" xfId="2" applyBorder="1"/>
    <xf numFmtId="0" fontId="6" fillId="0" borderId="21" xfId="2" applyFont="1" applyBorder="1" applyAlignment="1">
      <alignment horizontal="left" vertical="center" wrapText="1"/>
    </xf>
    <xf numFmtId="0" fontId="2" fillId="2" borderId="21" xfId="2" applyFill="1" applyBorder="1"/>
    <xf numFmtId="0" fontId="2" fillId="2" borderId="1" xfId="3" applyFont="1" applyFill="1" applyBorder="1" applyAlignment="1">
      <alignment horizontal="left" vertical="top" wrapText="1"/>
    </xf>
    <xf numFmtId="0" fontId="2" fillId="0" borderId="2" xfId="3" applyFont="1" applyBorder="1" applyAlignment="1">
      <alignment horizontal="left" vertical="top" wrapText="1"/>
    </xf>
    <xf numFmtId="0" fontId="11" fillId="0" borderId="0" xfId="0" applyFont="1" applyAlignment="1">
      <alignment horizontal="left" vertical="center" wrapText="1"/>
    </xf>
    <xf numFmtId="0" fontId="16" fillId="3" borderId="0" xfId="2" applyFont="1" applyFill="1"/>
    <xf numFmtId="0" fontId="16" fillId="3" borderId="0" xfId="2" applyFont="1" applyFill="1" applyAlignment="1">
      <alignment horizontal="center"/>
    </xf>
    <xf numFmtId="0" fontId="17" fillId="8" borderId="36" xfId="2" applyFont="1" applyFill="1" applyBorder="1" applyAlignment="1">
      <alignment horizontal="center"/>
    </xf>
    <xf numFmtId="0" fontId="17" fillId="8" borderId="0" xfId="2" applyFont="1" applyFill="1" applyAlignment="1">
      <alignment horizontal="center"/>
    </xf>
    <xf numFmtId="0" fontId="17" fillId="8" borderId="31" xfId="2" applyFont="1" applyFill="1" applyBorder="1" applyAlignment="1">
      <alignment horizontal="center"/>
    </xf>
    <xf numFmtId="0" fontId="16" fillId="3" borderId="36" xfId="2" applyFont="1" applyFill="1" applyBorder="1" applyAlignment="1">
      <alignment horizontal="center"/>
    </xf>
    <xf numFmtId="10" fontId="16" fillId="3" borderId="31" xfId="2" applyNumberFormat="1" applyFont="1" applyFill="1" applyBorder="1" applyAlignment="1">
      <alignment horizontal="center"/>
    </xf>
    <xf numFmtId="0" fontId="16" fillId="3" borderId="31" xfId="2" applyFont="1" applyFill="1" applyBorder="1" applyAlignment="1">
      <alignment horizontal="center"/>
    </xf>
    <xf numFmtId="164" fontId="16" fillId="3" borderId="31" xfId="2" applyNumberFormat="1" applyFont="1" applyFill="1" applyBorder="1" applyAlignment="1">
      <alignment horizontal="center"/>
    </xf>
    <xf numFmtId="0" fontId="16" fillId="3" borderId="37" xfId="2" applyFont="1" applyFill="1" applyBorder="1" applyAlignment="1">
      <alignment horizontal="center"/>
    </xf>
    <xf numFmtId="0" fontId="16" fillId="3" borderId="38" xfId="2" applyFont="1" applyFill="1" applyBorder="1"/>
    <xf numFmtId="0" fontId="16" fillId="3" borderId="39" xfId="2" applyFont="1" applyFill="1" applyBorder="1" applyAlignment="1">
      <alignment horizontal="center"/>
    </xf>
    <xf numFmtId="0" fontId="7" fillId="3" borderId="0" xfId="2" applyFont="1" applyFill="1"/>
    <xf numFmtId="0" fontId="16" fillId="9" borderId="6" xfId="2" applyFont="1" applyFill="1" applyBorder="1"/>
    <xf numFmtId="0" fontId="16" fillId="9" borderId="40" xfId="2" applyFont="1" applyFill="1" applyBorder="1"/>
    <xf numFmtId="0" fontId="18" fillId="9" borderId="40" xfId="2" applyFont="1" applyFill="1" applyBorder="1" applyAlignment="1">
      <alignment horizontal="right"/>
    </xf>
    <xf numFmtId="0" fontId="18" fillId="9" borderId="41" xfId="2" applyFont="1" applyFill="1" applyBorder="1" applyAlignment="1">
      <alignment horizontal="right"/>
    </xf>
    <xf numFmtId="0" fontId="16" fillId="3" borderId="42" xfId="2" applyFont="1" applyFill="1" applyBorder="1" applyAlignment="1">
      <alignment horizontal="center"/>
    </xf>
    <xf numFmtId="0" fontId="16" fillId="3" borderId="43" xfId="2" applyFont="1" applyFill="1" applyBorder="1"/>
    <xf numFmtId="2" fontId="16" fillId="3" borderId="38" xfId="0" applyNumberFormat="1" applyFont="1" applyFill="1" applyBorder="1"/>
    <xf numFmtId="0" fontId="16" fillId="3" borderId="28" xfId="2" applyFont="1" applyFill="1" applyBorder="1" applyAlignment="1">
      <alignment horizontal="center"/>
    </xf>
    <xf numFmtId="0" fontId="16" fillId="3" borderId="44" xfId="2" applyFont="1" applyFill="1" applyBorder="1"/>
    <xf numFmtId="0" fontId="17" fillId="8" borderId="6" xfId="2" applyFont="1" applyFill="1" applyBorder="1" applyAlignment="1">
      <alignment horizontal="center"/>
    </xf>
    <xf numFmtId="0" fontId="17" fillId="8" borderId="40" xfId="2" applyFont="1" applyFill="1" applyBorder="1" applyAlignment="1">
      <alignment horizontal="center"/>
    </xf>
    <xf numFmtId="0" fontId="17" fillId="8" borderId="40" xfId="2" applyFont="1" applyFill="1" applyBorder="1"/>
    <xf numFmtId="0" fontId="17" fillId="8" borderId="41" xfId="2" applyFont="1" applyFill="1" applyBorder="1"/>
    <xf numFmtId="0" fontId="16" fillId="9" borderId="28" xfId="2" applyFont="1" applyFill="1" applyBorder="1" applyAlignment="1">
      <alignment horizontal="center"/>
    </xf>
    <xf numFmtId="0" fontId="16" fillId="9" borderId="0" xfId="2" applyFont="1" applyFill="1"/>
    <xf numFmtId="0" fontId="18" fillId="9" borderId="30" xfId="2" applyFont="1" applyFill="1" applyBorder="1" applyAlignment="1">
      <alignment horizontal="center"/>
    </xf>
    <xf numFmtId="0" fontId="18" fillId="9" borderId="0" xfId="2" applyFont="1" applyFill="1" applyAlignment="1">
      <alignment horizontal="right"/>
    </xf>
    <xf numFmtId="0" fontId="18" fillId="9" borderId="44" xfId="2" applyFont="1" applyFill="1" applyBorder="1" applyAlignment="1">
      <alignment horizontal="right"/>
    </xf>
    <xf numFmtId="0" fontId="16" fillId="3" borderId="30" xfId="2" applyFont="1" applyFill="1" applyBorder="1" applyAlignment="1">
      <alignment horizontal="center"/>
    </xf>
    <xf numFmtId="165" fontId="16" fillId="3" borderId="0" xfId="2" applyNumberFormat="1" applyFont="1" applyFill="1"/>
    <xf numFmtId="165" fontId="16" fillId="3" borderId="44" xfId="2" applyNumberFormat="1" applyFont="1" applyFill="1" applyBorder="1"/>
    <xf numFmtId="0" fontId="18" fillId="3" borderId="45" xfId="2" applyFont="1" applyFill="1" applyBorder="1"/>
    <xf numFmtId="0" fontId="16" fillId="3" borderId="17" xfId="2" applyFont="1" applyFill="1" applyBorder="1" applyAlignment="1">
      <alignment horizontal="center"/>
    </xf>
    <xf numFmtId="165" fontId="18" fillId="3" borderId="16" xfId="2" applyNumberFormat="1" applyFont="1" applyFill="1" applyBorder="1"/>
    <xf numFmtId="0" fontId="16" fillId="3" borderId="42" xfId="2" applyFont="1" applyFill="1" applyBorder="1"/>
    <xf numFmtId="0" fontId="16" fillId="3" borderId="46" xfId="2" applyFont="1" applyFill="1" applyBorder="1"/>
    <xf numFmtId="0" fontId="16" fillId="3" borderId="47" xfId="2" applyFont="1" applyFill="1" applyBorder="1"/>
    <xf numFmtId="2" fontId="2" fillId="0" borderId="0" xfId="2" applyNumberFormat="1"/>
    <xf numFmtId="8" fontId="2" fillId="0" borderId="0" xfId="2" applyNumberFormat="1"/>
    <xf numFmtId="2" fontId="2" fillId="0" borderId="13" xfId="2" applyNumberFormat="1" applyBorder="1"/>
    <xf numFmtId="2" fontId="2" fillId="0" borderId="17" xfId="2" applyNumberFormat="1" applyBorder="1"/>
    <xf numFmtId="0" fontId="8" fillId="0" borderId="0" xfId="2" applyFont="1" applyAlignment="1">
      <alignment horizontal="center" vertical="top" wrapText="1"/>
    </xf>
    <xf numFmtId="0" fontId="9" fillId="7" borderId="0" xfId="2" applyFont="1" applyFill="1" applyAlignment="1">
      <alignment horizontal="center" vertical="center" wrapText="1"/>
    </xf>
    <xf numFmtId="0" fontId="23" fillId="0" borderId="0" xfId="2" applyFont="1"/>
    <xf numFmtId="0" fontId="21" fillId="10" borderId="0" xfId="2" applyFont="1" applyFill="1"/>
    <xf numFmtId="0" fontId="21" fillId="10" borderId="0" xfId="2" applyFont="1" applyFill="1" applyAlignment="1">
      <alignment horizontal="right"/>
    </xf>
    <xf numFmtId="0" fontId="2" fillId="10" borderId="0" xfId="2" applyFill="1"/>
    <xf numFmtId="0" fontId="2" fillId="10" borderId="0" xfId="2" applyFill="1" applyAlignment="1">
      <alignment horizontal="right"/>
    </xf>
    <xf numFmtId="0" fontId="24" fillId="10" borderId="0" xfId="2" applyFont="1" applyFill="1"/>
    <xf numFmtId="10" fontId="24" fillId="10" borderId="0" xfId="2" applyNumberFormat="1" applyFont="1" applyFill="1"/>
    <xf numFmtId="0" fontId="11" fillId="10" borderId="0" xfId="2" applyFont="1" applyFill="1"/>
    <xf numFmtId="43" fontId="2" fillId="0" borderId="17" xfId="2" applyNumberFormat="1" applyBorder="1"/>
    <xf numFmtId="10" fontId="2" fillId="10" borderId="0" xfId="2" applyNumberFormat="1" applyFill="1"/>
    <xf numFmtId="10" fontId="2" fillId="0" borderId="17" xfId="2" applyNumberFormat="1" applyBorder="1"/>
    <xf numFmtId="0" fontId="2" fillId="10" borderId="17" xfId="2" applyFill="1" applyBorder="1"/>
    <xf numFmtId="166" fontId="2" fillId="10" borderId="0" xfId="2" applyNumberFormat="1" applyFont="1" applyFill="1"/>
    <xf numFmtId="43" fontId="2" fillId="10" borderId="0" xfId="2" applyNumberFormat="1" applyFont="1" applyFill="1"/>
    <xf numFmtId="166" fontId="11" fillId="10" borderId="0" xfId="5" applyNumberFormat="1" applyFont="1" applyFill="1" applyAlignment="1">
      <alignment horizontal="center" vertical="top" wrapText="1"/>
    </xf>
    <xf numFmtId="43" fontId="11" fillId="10" borderId="0" xfId="5" applyFont="1" applyFill="1" applyAlignment="1">
      <alignment horizontal="center" vertical="top" wrapText="1"/>
    </xf>
    <xf numFmtId="0" fontId="8" fillId="4" borderId="3" xfId="4" applyFont="1" applyFill="1" applyBorder="1" applyAlignment="1" applyProtection="1">
      <alignment horizontal="center" vertical="center" wrapText="1"/>
      <protection locked="0"/>
    </xf>
    <xf numFmtId="0" fontId="8" fillId="4" borderId="5" xfId="4" applyFont="1" applyFill="1" applyBorder="1" applyAlignment="1" applyProtection="1">
      <alignment horizontal="center" vertical="center" wrapText="1"/>
      <protection locked="0"/>
    </xf>
    <xf numFmtId="0" fontId="8" fillId="0" borderId="11" xfId="2" applyFont="1" applyBorder="1" applyAlignment="1">
      <alignment horizontal="center" vertical="top" wrapText="1"/>
    </xf>
    <xf numFmtId="0" fontId="8" fillId="0" borderId="15" xfId="2" applyFont="1" applyBorder="1" applyAlignment="1">
      <alignment horizontal="center" vertical="top" wrapText="1"/>
    </xf>
    <xf numFmtId="0" fontId="8" fillId="0" borderId="23" xfId="2" applyFont="1" applyBorder="1" applyAlignment="1">
      <alignment horizontal="center" vertical="top" wrapText="1"/>
    </xf>
    <xf numFmtId="0" fontId="9" fillId="7" borderId="3" xfId="2" applyFont="1" applyFill="1" applyBorder="1" applyAlignment="1">
      <alignment horizontal="center" vertical="center" wrapText="1"/>
    </xf>
    <xf numFmtId="0" fontId="9" fillId="7" borderId="24" xfId="2" applyFont="1" applyFill="1" applyBorder="1" applyAlignment="1">
      <alignment horizontal="center" vertical="center" wrapText="1"/>
    </xf>
    <xf numFmtId="0" fontId="9" fillId="7" borderId="5" xfId="2" applyFont="1" applyFill="1" applyBorder="1" applyAlignment="1">
      <alignment horizontal="center" vertical="center" wrapText="1"/>
    </xf>
    <xf numFmtId="0" fontId="8" fillId="4" borderId="25" xfId="4" applyFont="1" applyFill="1" applyBorder="1" applyAlignment="1" applyProtection="1">
      <alignment horizontal="center" vertical="center" wrapText="1"/>
      <protection locked="0"/>
    </xf>
    <xf numFmtId="0" fontId="8" fillId="4" borderId="26" xfId="4" applyFont="1" applyFill="1" applyBorder="1" applyAlignment="1" applyProtection="1">
      <alignment horizontal="center" vertical="center" wrapText="1"/>
      <protection locked="0"/>
    </xf>
    <xf numFmtId="0" fontId="12" fillId="0" borderId="15" xfId="2" applyFont="1" applyBorder="1" applyAlignment="1">
      <alignment horizontal="center" vertical="top" wrapText="1"/>
    </xf>
    <xf numFmtId="0" fontId="12" fillId="0" borderId="23" xfId="2" applyFont="1" applyBorder="1" applyAlignment="1">
      <alignment horizontal="center" vertical="top" wrapText="1"/>
    </xf>
    <xf numFmtId="0" fontId="16" fillId="3" borderId="28" xfId="2" applyFont="1" applyFill="1" applyBorder="1" applyAlignment="1">
      <alignment horizontal="center"/>
    </xf>
    <xf numFmtId="0" fontId="16" fillId="3" borderId="44" xfId="2" applyFont="1" applyFill="1" applyBorder="1" applyAlignment="1">
      <alignment horizontal="center"/>
    </xf>
    <xf numFmtId="0" fontId="21" fillId="3" borderId="48" xfId="2" applyFont="1" applyFill="1" applyBorder="1" applyAlignment="1">
      <alignment horizontal="left" vertical="center" wrapText="1"/>
    </xf>
    <xf numFmtId="0" fontId="16" fillId="3" borderId="49" xfId="2" applyFont="1" applyFill="1" applyBorder="1" applyAlignment="1">
      <alignment horizontal="left" vertical="center" wrapText="1"/>
    </xf>
    <xf numFmtId="0" fontId="16" fillId="3" borderId="50" xfId="2" applyFont="1" applyFill="1" applyBorder="1" applyAlignment="1">
      <alignment horizontal="left" vertical="center" wrapText="1"/>
    </xf>
    <xf numFmtId="0" fontId="16" fillId="3" borderId="51" xfId="2" applyFont="1" applyFill="1" applyBorder="1" applyAlignment="1">
      <alignment horizontal="left" vertical="center" wrapText="1"/>
    </xf>
    <xf numFmtId="0" fontId="16" fillId="3" borderId="0" xfId="2" applyFont="1" applyFill="1" applyAlignment="1">
      <alignment horizontal="left" vertical="center" wrapText="1"/>
    </xf>
    <xf numFmtId="0" fontId="16" fillId="3" borderId="52" xfId="2" applyFont="1" applyFill="1" applyBorder="1" applyAlignment="1">
      <alignment horizontal="left" vertical="center" wrapText="1"/>
    </xf>
    <xf numFmtId="0" fontId="16" fillId="3" borderId="53" xfId="2" applyFont="1" applyFill="1" applyBorder="1" applyAlignment="1">
      <alignment horizontal="left" vertical="center" wrapText="1"/>
    </xf>
    <xf numFmtId="0" fontId="16" fillId="3" borderId="27" xfId="2" applyFont="1" applyFill="1" applyBorder="1" applyAlignment="1">
      <alignment horizontal="left" vertical="center" wrapText="1"/>
    </xf>
    <xf numFmtId="0" fontId="16" fillId="3" borderId="54" xfId="2" applyFont="1" applyFill="1" applyBorder="1" applyAlignment="1">
      <alignment horizontal="left" vertical="center" wrapText="1"/>
    </xf>
    <xf numFmtId="0" fontId="17" fillId="8" borderId="6" xfId="2" applyFont="1" applyFill="1" applyBorder="1" applyAlignment="1">
      <alignment horizontal="center"/>
    </xf>
    <xf numFmtId="0" fontId="17" fillId="8" borderId="41" xfId="2" applyFont="1" applyFill="1" applyBorder="1" applyAlignment="1">
      <alignment horizontal="center"/>
    </xf>
    <xf numFmtId="0" fontId="19" fillId="3" borderId="28" xfId="2" applyFont="1" applyFill="1" applyBorder="1" applyAlignment="1">
      <alignment horizontal="center"/>
    </xf>
    <xf numFmtId="0" fontId="19" fillId="3" borderId="44" xfId="2" applyFont="1" applyFill="1" applyBorder="1" applyAlignment="1">
      <alignment horizontal="center"/>
    </xf>
    <xf numFmtId="0" fontId="16" fillId="3" borderId="28" xfId="2" quotePrefix="1" applyFont="1" applyFill="1" applyBorder="1" applyAlignment="1">
      <alignment horizontal="center"/>
    </xf>
    <xf numFmtId="0" fontId="16" fillId="3" borderId="44" xfId="2" quotePrefix="1" applyFont="1" applyFill="1" applyBorder="1" applyAlignment="1">
      <alignment horizontal="center"/>
    </xf>
    <xf numFmtId="0" fontId="7" fillId="3" borderId="28" xfId="2" applyFont="1" applyFill="1" applyBorder="1" applyAlignment="1">
      <alignment horizontal="center"/>
    </xf>
    <xf numFmtId="0" fontId="7" fillId="3" borderId="44" xfId="2" applyFont="1" applyFill="1" applyBorder="1" applyAlignment="1">
      <alignment horizontal="center"/>
    </xf>
    <xf numFmtId="0" fontId="7" fillId="3" borderId="28" xfId="2" quotePrefix="1" applyFont="1" applyFill="1" applyBorder="1" applyAlignment="1">
      <alignment horizontal="center"/>
    </xf>
    <xf numFmtId="0" fontId="7" fillId="3" borderId="44" xfId="2" quotePrefix="1" applyFont="1" applyFill="1" applyBorder="1" applyAlignment="1">
      <alignment horizontal="center"/>
    </xf>
  </cellXfs>
  <cellStyles count="6">
    <cellStyle name="Comma" xfId="5" builtinId="3"/>
    <cellStyle name="Hyperlink" xfId="1" builtinId="8"/>
    <cellStyle name="Normal" xfId="0" builtinId="0"/>
    <cellStyle name="Normal 2" xfId="4" xr:uid="{56B2BF16-D34A-4001-BB85-07148909A75D}"/>
    <cellStyle name="Normal 3 2" xfId="3" xr:uid="{D7BE5B9A-51DE-4350-A765-29ABB614FBE2}"/>
    <cellStyle name="Normal 3 2 2" xfId="2" xr:uid="{2266D18F-22EB-405E-87AF-4EE2E2F13F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wgcloud.sharepoint.com/sites/TD0086/wrp/Regulatory%20reporting/WRMP/Tables/PR24/Revised%20WRMP%202023/Demand%20macro%20versions/Audit%20files/Essex%20and%20Suffolk%20Water%20WRMP24Tables%20no%20link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wgcloud-my.sharepoint.com/personal/lucy_deans_nwl_co_uk/Documents/WRMP%2024/Revised%20WRMP/Metering%20Cost%20Tables/WRMP%20Final/Table%205%20DMO%20Cost%20Tables/EA%20Cost%20Tables%20DMO%20Metering%20ESW%20Total.xlsx" TargetMode="External"/><Relationship Id="rId1" Type="http://schemas.openxmlformats.org/officeDocument/2006/relationships/externalLinkPath" Target="https://nwgcloud.sharepoint.com/sites/TD0086/wrp/Regulatory%20reporting/WRMP/Tables/PR24/Final%20WRMP%202024/ESW/Final%20Tables%20October%202024/EA%20Cost%20Tables%20DMO%20Metering%20ESW%20To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1. Base Year Licences"/>
      <sheetName val="2. WC Level Data"/>
      <sheetName val="ESWBLY"/>
      <sheetName val="ESWESX"/>
      <sheetName val="ESWHRT"/>
      <sheetName val="ESWNCT"/>
      <sheetName val="4. Options Appraisal Summary"/>
      <sheetName val="5. Options Benefits"/>
      <sheetName val="5a-5c. Cost Profiles"/>
      <sheetName val="6. Drought Plan Links"/>
      <sheetName val="7. Adaptive Programmes"/>
      <sheetName val="8. Business Plan Links "/>
      <sheetName val="Option Typs_Grps"/>
    </sheetNames>
    <sheetDataSet>
      <sheetData sheetId="0">
        <row r="18">
          <cell r="D18" t="str">
            <v>Essex and Suffolk Water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ering Option 1"/>
      <sheetName val="Metering Option 2"/>
      <sheetName val="Metering Option 3"/>
      <sheetName val="Metering Option 4"/>
      <sheetName val="Metering Option 5"/>
      <sheetName val="Metering Option 6"/>
    </sheetNames>
    <sheetDataSet>
      <sheetData sheetId="0">
        <row r="9">
          <cell r="O9">
            <v>3.0414764450640024</v>
          </cell>
          <cell r="P9">
            <v>3.0810194430640023</v>
          </cell>
          <cell r="Q9">
            <v>3.0917694430640026</v>
          </cell>
          <cell r="R9">
            <v>3.1025194430640024</v>
          </cell>
          <cell r="S9">
            <v>2.9490618480640025</v>
          </cell>
          <cell r="T9">
            <v>1.7540466120682292</v>
          </cell>
          <cell r="U9">
            <v>1.7540466120682292</v>
          </cell>
          <cell r="V9">
            <v>1.7540466120682292</v>
          </cell>
          <cell r="W9">
            <v>1.7540466120682292</v>
          </cell>
          <cell r="X9">
            <v>1.7540466120682292</v>
          </cell>
        </row>
        <row r="12">
          <cell r="O12">
            <v>0.13425068238274801</v>
          </cell>
          <cell r="P12">
            <v>0.17684568238274803</v>
          </cell>
          <cell r="Q12">
            <v>0.221190682382748</v>
          </cell>
          <cell r="R12">
            <v>0.26728568238274802</v>
          </cell>
          <cell r="S12">
            <v>0.31446568238274802</v>
          </cell>
          <cell r="T12">
            <v>0.10787164579178735</v>
          </cell>
          <cell r="U12">
            <v>0.14119864579178734</v>
          </cell>
          <cell r="V12">
            <v>0.17452564579178734</v>
          </cell>
          <cell r="W12">
            <v>0.2078526457917873</v>
          </cell>
          <cell r="X12">
            <v>0.24117964579178736</v>
          </cell>
        </row>
      </sheetData>
      <sheetData sheetId="1">
        <row r="9">
          <cell r="O9">
            <v>5.2171549100643642</v>
          </cell>
          <cell r="P9">
            <v>5.2566979080643632</v>
          </cell>
          <cell r="Q9">
            <v>5.2674479080643639</v>
          </cell>
          <cell r="R9">
            <v>5.2781979080643637</v>
          </cell>
          <cell r="S9">
            <v>5.1247403130643638</v>
          </cell>
          <cell r="T9">
            <v>3.8861358694889332</v>
          </cell>
          <cell r="U9">
            <v>3.8861358694889332</v>
          </cell>
          <cell r="V9">
            <v>3.8861358694889332</v>
          </cell>
          <cell r="W9">
            <v>3.8861358694889332</v>
          </cell>
          <cell r="X9">
            <v>3.8861358694889332</v>
          </cell>
        </row>
        <row r="12">
          <cell r="O12">
            <v>0.86276280349561907</v>
          </cell>
          <cell r="P12">
            <v>1.070445803495619</v>
          </cell>
          <cell r="Q12">
            <v>1.279878803495619</v>
          </cell>
          <cell r="R12">
            <v>1.4910618034956191</v>
          </cell>
          <cell r="S12">
            <v>1.703329803495619</v>
          </cell>
          <cell r="T12">
            <v>0.81770280738399093</v>
          </cell>
          <cell r="U12">
            <v>1.0118898073839908</v>
          </cell>
          <cell r="V12">
            <v>1.2060768073839907</v>
          </cell>
          <cell r="W12">
            <v>1.4002638073839908</v>
          </cell>
          <cell r="X12">
            <v>1.5944508073839907</v>
          </cell>
        </row>
      </sheetData>
      <sheetData sheetId="2">
        <row r="9">
          <cell r="O9">
            <v>7.3654604596749449</v>
          </cell>
          <cell r="P9">
            <v>7.4222520070820464</v>
          </cell>
          <cell r="Q9">
            <v>7.4330020070820462</v>
          </cell>
          <cell r="R9">
            <v>7.443752007082046</v>
          </cell>
          <cell r="S9">
            <v>7.2902944120820452</v>
          </cell>
          <cell r="T9">
            <v>1.9167405027452029</v>
          </cell>
          <cell r="U9">
            <v>2.0843100398360761</v>
          </cell>
          <cell r="V9">
            <v>2.13359519780398</v>
          </cell>
          <cell r="W9">
            <v>2.1420722449744596</v>
          </cell>
          <cell r="X9">
            <v>2.0717916097122284</v>
          </cell>
        </row>
        <row r="12">
          <cell r="O12">
            <v>1.6188169684051039</v>
          </cell>
          <cell r="P12">
            <v>1.9978214684051037</v>
          </cell>
          <cell r="Q12">
            <v>2.3785759684051038</v>
          </cell>
          <cell r="R12">
            <v>2.7610804684051042</v>
          </cell>
          <cell r="S12">
            <v>3.144669968405104</v>
          </cell>
          <cell r="T12">
            <v>0.19874918034347955</v>
          </cell>
          <cell r="U12">
            <v>0.38260962690294836</v>
          </cell>
          <cell r="V12">
            <v>0.50480940530279228</v>
          </cell>
          <cell r="W12">
            <v>0.60422250318756543</v>
          </cell>
          <cell r="X12">
            <v>0.6442763311893881</v>
          </cell>
        </row>
      </sheetData>
      <sheetData sheetId="3">
        <row r="9">
          <cell r="O9">
            <v>7.4853008070232949</v>
          </cell>
          <cell r="P9">
            <v>7.547540460458114</v>
          </cell>
          <cell r="Q9">
            <v>7.5582904604581138</v>
          </cell>
          <cell r="R9">
            <v>7.5690404604581136</v>
          </cell>
          <cell r="S9">
            <v>7.4155828654581137</v>
          </cell>
          <cell r="T9">
            <v>1.6416424621521675</v>
          </cell>
          <cell r="U9">
            <v>1.6416424621521675</v>
          </cell>
          <cell r="V9">
            <v>1.6416424621521675</v>
          </cell>
          <cell r="W9">
            <v>1.6416424621521675</v>
          </cell>
          <cell r="X9">
            <v>1.6416424621521675</v>
          </cell>
        </row>
        <row r="12">
          <cell r="O12">
            <v>1.6374440933230894</v>
          </cell>
          <cell r="P12">
            <v>2.0206415933230892</v>
          </cell>
          <cell r="Q12">
            <v>2.4055890933230892</v>
          </cell>
          <cell r="R12">
            <v>2.7922865933230896</v>
          </cell>
          <cell r="S12">
            <v>3.1800690933230893</v>
          </cell>
          <cell r="T12">
            <v>5.8554571481536824E-2</v>
          </cell>
          <cell r="U12">
            <v>8.0723571481536832E-2</v>
          </cell>
          <cell r="V12">
            <v>0.10289257148153683</v>
          </cell>
          <cell r="W12">
            <v>0.12506157148153685</v>
          </cell>
          <cell r="X12">
            <v>0.14723057148153684</v>
          </cell>
        </row>
      </sheetData>
      <sheetData sheetId="4">
        <row r="9">
          <cell r="O9">
            <v>9.9399477405066499</v>
          </cell>
          <cell r="P9">
            <v>16.731999060651788</v>
          </cell>
          <cell r="Q9">
            <v>18.864416946130518</v>
          </cell>
          <cell r="R9">
            <v>19.719323322576606</v>
          </cell>
          <cell r="S9">
            <v>17.067485726161216</v>
          </cell>
          <cell r="T9">
            <v>12.891215834193639</v>
          </cell>
          <cell r="U9">
            <v>12.891215834193639</v>
          </cell>
          <cell r="V9">
            <v>12.886851334193638</v>
          </cell>
          <cell r="W9">
            <v>12.874144834193638</v>
          </cell>
          <cell r="X9">
            <v>12.874144834193638</v>
          </cell>
        </row>
        <row r="12">
          <cell r="O12">
            <v>0.9683675432716019</v>
          </cell>
          <cell r="P12">
            <v>1.2146240432716018</v>
          </cell>
          <cell r="Q12">
            <v>1.4643805432716019</v>
          </cell>
          <cell r="R12">
            <v>1.7331420432716018</v>
          </cell>
          <cell r="S12">
            <v>1.972118543271602</v>
          </cell>
          <cell r="T12">
            <v>0.95528804327160188</v>
          </cell>
          <cell r="U12">
            <v>1.1413340432716019</v>
          </cell>
          <cell r="V12">
            <v>1.3273800432716016</v>
          </cell>
          <cell r="W12">
            <v>1.5133385432716018</v>
          </cell>
          <cell r="X12">
            <v>1.6992970432716019</v>
          </cell>
        </row>
      </sheetData>
      <sheetData sheetId="5">
        <row r="9">
          <cell r="O9">
            <v>33.865492174750685</v>
          </cell>
          <cell r="P9">
            <v>33.904427955885751</v>
          </cell>
          <cell r="Q9">
            <v>33.915177955885753</v>
          </cell>
          <cell r="R9">
            <v>33.925927955885747</v>
          </cell>
          <cell r="S9">
            <v>33.772470360885748</v>
          </cell>
          <cell r="T9">
            <v>10.954410688670304</v>
          </cell>
          <cell r="U9">
            <v>10.954410688670304</v>
          </cell>
          <cell r="V9">
            <v>10.954410688670304</v>
          </cell>
          <cell r="W9">
            <v>10.954410688670304</v>
          </cell>
          <cell r="X9">
            <v>10.954410688670304</v>
          </cell>
        </row>
        <row r="12">
          <cell r="O12">
            <v>1.9530920663890556</v>
          </cell>
          <cell r="P12">
            <v>2.4087491108401911</v>
          </cell>
          <cell r="Q12">
            <v>2.8665176108401913</v>
          </cell>
          <cell r="R12">
            <v>3.3260361108401906</v>
          </cell>
          <cell r="S12">
            <v>3.786639610840191</v>
          </cell>
          <cell r="T12">
            <v>1.8315006132833721E-2</v>
          </cell>
          <cell r="U12">
            <v>3.1426006132833723E-2</v>
          </cell>
          <cell r="V12">
            <v>4.453700613283372E-2</v>
          </cell>
          <cell r="W12">
            <v>5.7648006132833725E-2</v>
          </cell>
          <cell r="X12">
            <v>7.0759006132833729E-2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9BC0-0475-425B-9C8B-256E7066DA2B}">
  <dimension ref="A1:CP123"/>
  <sheetViews>
    <sheetView tabSelected="1" zoomScale="70" zoomScaleNormal="70" workbookViewId="0">
      <selection activeCell="O7" sqref="O7:X8"/>
    </sheetView>
  </sheetViews>
  <sheetFormatPr defaultColWidth="10.5703125" defaultRowHeight="14.25" x14ac:dyDescent="0.2"/>
  <cols>
    <col min="1" max="3" width="10.5703125" style="2"/>
    <col min="4" max="4" width="32.140625" style="2" customWidth="1"/>
    <col min="5" max="5" width="10.5703125" style="2"/>
    <col min="6" max="6" width="39.140625" style="2" customWidth="1"/>
    <col min="7" max="7" width="17.28515625" style="2" customWidth="1"/>
    <col min="8" max="8" width="10.5703125" style="2"/>
    <col min="9" max="9" width="17.85546875" style="2" bestFit="1" customWidth="1"/>
    <col min="10" max="14" width="10.5703125" style="2"/>
    <col min="15" max="15" width="13" style="2" bestFit="1" customWidth="1"/>
    <col min="16" max="16384" width="10.5703125" style="2"/>
  </cols>
  <sheetData>
    <row r="1" spans="1:94" ht="15" x14ac:dyDescent="0.25">
      <c r="A1" s="1" t="s">
        <v>0</v>
      </c>
    </row>
    <row r="2" spans="1:94" ht="15.75" thickBot="1" x14ac:dyDescent="0.3">
      <c r="A2" s="1"/>
    </row>
    <row r="3" spans="1:94" ht="57.7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row>
    <row r="6" spans="1:94" ht="129.7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99</v>
      </c>
      <c r="D7" s="19" t="s">
        <v>100</v>
      </c>
      <c r="E7" s="19" t="s">
        <v>101</v>
      </c>
      <c r="F7" s="20" t="s">
        <v>102</v>
      </c>
      <c r="G7" s="20">
        <v>10</v>
      </c>
      <c r="H7" s="20" t="s">
        <v>103</v>
      </c>
      <c r="I7" s="21"/>
      <c r="J7" s="22"/>
      <c r="K7" s="22"/>
      <c r="L7" s="22"/>
      <c r="M7" s="22"/>
      <c r="N7" s="23"/>
      <c r="O7" s="119">
        <f>'[2]Metering Option 1'!O9</f>
        <v>3.0414764450640024</v>
      </c>
      <c r="P7" s="119">
        <f>'[2]Metering Option 1'!P9</f>
        <v>3.0810194430640023</v>
      </c>
      <c r="Q7" s="119">
        <f>'[2]Metering Option 1'!Q9</f>
        <v>3.0917694430640026</v>
      </c>
      <c r="R7" s="119">
        <f>'[2]Metering Option 1'!R9</f>
        <v>3.1025194430640024</v>
      </c>
      <c r="S7" s="119">
        <f>'[2]Metering Option 1'!S9</f>
        <v>2.9490618480640025</v>
      </c>
      <c r="T7" s="119">
        <f>'[2]Metering Option 1'!T9</f>
        <v>1.7540466120682292</v>
      </c>
      <c r="U7" s="119">
        <f>'[2]Metering Option 1'!U9</f>
        <v>1.7540466120682292</v>
      </c>
      <c r="V7" s="119">
        <f>'[2]Metering Option 1'!V9</f>
        <v>1.7540466120682292</v>
      </c>
      <c r="W7" s="119">
        <f>'[2]Metering Option 1'!W9</f>
        <v>1.7540466120682292</v>
      </c>
      <c r="X7" s="119">
        <f>'[2]Metering Option 1'!X9</f>
        <v>1.7540466120682292</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27" customHeight="1" x14ac:dyDescent="0.2">
      <c r="B8" s="142"/>
      <c r="C8" s="25"/>
      <c r="D8" s="26"/>
      <c r="E8" s="26" t="s">
        <v>104</v>
      </c>
      <c r="F8" s="28" t="s">
        <v>102</v>
      </c>
      <c r="G8" s="28"/>
      <c r="H8" s="28" t="s">
        <v>105</v>
      </c>
      <c r="I8" s="29"/>
      <c r="J8" s="30"/>
      <c r="K8" s="30"/>
      <c r="L8" s="30"/>
      <c r="M8" s="30"/>
      <c r="N8" s="31"/>
      <c r="O8" s="120">
        <f>'[2]Metering Option 1'!O12</f>
        <v>0.13425068238274801</v>
      </c>
      <c r="P8" s="120">
        <f>'[2]Metering Option 1'!P12</f>
        <v>0.17684568238274803</v>
      </c>
      <c r="Q8" s="120">
        <f>'[2]Metering Option 1'!Q12</f>
        <v>0.221190682382748</v>
      </c>
      <c r="R8" s="120">
        <f>'[2]Metering Option 1'!R12</f>
        <v>0.26728568238274802</v>
      </c>
      <c r="S8" s="120">
        <f>'[2]Metering Option 1'!S12</f>
        <v>0.31446568238274802</v>
      </c>
      <c r="T8" s="120">
        <f>'[2]Metering Option 1'!T12</f>
        <v>0.10787164579178735</v>
      </c>
      <c r="U8" s="120">
        <f>'[2]Metering Option 1'!U12</f>
        <v>0.14119864579178734</v>
      </c>
      <c r="V8" s="120">
        <f>'[2]Metering Option 1'!V12</f>
        <v>0.17452564579178734</v>
      </c>
      <c r="W8" s="120">
        <f>'[2]Metering Option 1'!W12</f>
        <v>0.2078526457917873</v>
      </c>
      <c r="X8" s="120">
        <f>'[2]Metering Option 1'!X12</f>
        <v>0.24117964579178736</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31.5" customHeight="1" x14ac:dyDescent="0.2">
      <c r="B9" s="142"/>
      <c r="C9" s="25"/>
      <c r="D9" s="26"/>
      <c r="E9" s="26" t="s">
        <v>106</v>
      </c>
      <c r="F9" s="27"/>
      <c r="G9" s="27"/>
      <c r="H9" s="28" t="s">
        <v>105</v>
      </c>
      <c r="I9" s="29"/>
      <c r="J9" s="30"/>
      <c r="K9" s="30"/>
      <c r="L9" s="30"/>
      <c r="M9" s="30"/>
      <c r="N9" s="31"/>
      <c r="O9" s="131">
        <f>O24</f>
        <v>0.39429700633809728</v>
      </c>
      <c r="P9" s="131">
        <f t="shared" ref="P9:AD9" si="0">P24</f>
        <v>0.78423096042831486</v>
      </c>
      <c r="Q9" s="131">
        <f t="shared" si="0"/>
        <v>1.165945763856173</v>
      </c>
      <c r="R9" s="131">
        <f t="shared" si="0"/>
        <v>1.539407876621671</v>
      </c>
      <c r="S9" s="131">
        <f t="shared" si="0"/>
        <v>1.8832958861090097</v>
      </c>
      <c r="T9" s="131">
        <f t="shared" si="0"/>
        <v>2.0630610474358964</v>
      </c>
      <c r="U9" s="131">
        <f t="shared" si="0"/>
        <v>2.2373535833331308</v>
      </c>
      <c r="V9" s="131">
        <f t="shared" si="0"/>
        <v>2.4061734938007118</v>
      </c>
      <c r="W9" s="131">
        <f t="shared" si="0"/>
        <v>2.5695207788386401</v>
      </c>
      <c r="X9" s="131">
        <f t="shared" si="0"/>
        <v>2.7273954384469152</v>
      </c>
      <c r="Y9" s="131">
        <f t="shared" si="0"/>
        <v>2.6524028698370126</v>
      </c>
      <c r="Z9" s="131">
        <f t="shared" si="0"/>
        <v>2.5774103012271099</v>
      </c>
      <c r="AA9" s="131">
        <f t="shared" si="0"/>
        <v>2.5024177326172068</v>
      </c>
      <c r="AB9" s="131">
        <f t="shared" si="0"/>
        <v>1.995832382527533</v>
      </c>
      <c r="AC9" s="131">
        <f t="shared" si="0"/>
        <v>0</v>
      </c>
      <c r="AD9" s="131">
        <f t="shared" si="0"/>
        <v>0</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28.5" x14ac:dyDescent="0.2">
      <c r="B10" s="142"/>
      <c r="C10" s="25"/>
      <c r="D10" s="26"/>
      <c r="E10" s="26" t="s">
        <v>107</v>
      </c>
      <c r="F10" s="132">
        <v>3.5000000000000003E-2</v>
      </c>
      <c r="G10" s="27"/>
      <c r="H10" s="28" t="s">
        <v>105</v>
      </c>
      <c r="I10" s="29"/>
      <c r="J10" s="30"/>
      <c r="K10" s="30"/>
      <c r="L10" s="30"/>
      <c r="M10" s="30"/>
      <c r="N10" s="31"/>
      <c r="O10" s="133">
        <f>$F$10</f>
        <v>3.5000000000000003E-2</v>
      </c>
      <c r="P10" s="133">
        <f t="shared" ref="P10:AD10" si="1">$F$10</f>
        <v>3.5000000000000003E-2</v>
      </c>
      <c r="Q10" s="133">
        <f t="shared" si="1"/>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133">
        <f t="shared" si="1"/>
        <v>3.5000000000000003E-2</v>
      </c>
      <c r="AD10" s="133">
        <f t="shared" si="1"/>
        <v>3.5000000000000003E-2</v>
      </c>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27" customHeight="1" x14ac:dyDescent="0.2">
      <c r="B11" s="142"/>
      <c r="C11" s="25"/>
      <c r="D11" s="26"/>
      <c r="E11" s="26" t="s">
        <v>108</v>
      </c>
      <c r="F11" s="27"/>
      <c r="G11" s="27"/>
      <c r="H11" s="28" t="s">
        <v>105</v>
      </c>
      <c r="I11" s="29"/>
      <c r="J11" s="30"/>
      <c r="K11" s="30"/>
      <c r="L11" s="30"/>
      <c r="M11" s="30"/>
      <c r="N11" s="31"/>
      <c r="O11" s="134">
        <f>1/(1+O10)</f>
        <v>0.96618357487922713</v>
      </c>
      <c r="P11" s="134">
        <f>1/(1+P10)</f>
        <v>0.96618357487922713</v>
      </c>
      <c r="Q11" s="134">
        <f t="shared" ref="Q11:X11" si="2">1/(1+Q10)</f>
        <v>0.96618357487922713</v>
      </c>
      <c r="R11" s="134">
        <f t="shared" si="2"/>
        <v>0.96618357487922713</v>
      </c>
      <c r="S11" s="134">
        <f t="shared" si="2"/>
        <v>0.96618357487922713</v>
      </c>
      <c r="T11" s="134">
        <f t="shared" si="2"/>
        <v>0.96618357487922713</v>
      </c>
      <c r="U11" s="134">
        <f t="shared" si="2"/>
        <v>0.96618357487922713</v>
      </c>
      <c r="V11" s="134">
        <f t="shared" si="2"/>
        <v>0.96618357487922713</v>
      </c>
      <c r="W11" s="134">
        <f t="shared" si="2"/>
        <v>0.96618357487922713</v>
      </c>
      <c r="X11" s="134">
        <f t="shared" si="2"/>
        <v>0.96618357487922713</v>
      </c>
      <c r="Y11" s="134">
        <f t="shared" ref="Y11" si="3">1/(1+Y10)</f>
        <v>0.96618357487922713</v>
      </c>
      <c r="Z11" s="134">
        <f t="shared" ref="Z11" si="4">1/(1+Z10)</f>
        <v>0.96618357487922713</v>
      </c>
      <c r="AA11" s="134">
        <f t="shared" ref="AA11" si="5">1/(1+AA10)</f>
        <v>0.96618357487922713</v>
      </c>
      <c r="AB11" s="134">
        <f t="shared" ref="AB11:AD11" si="6">1/(1+AB10)</f>
        <v>0.96618357487922713</v>
      </c>
      <c r="AC11" s="134">
        <f t="shared" si="6"/>
        <v>0.96618357487922713</v>
      </c>
      <c r="AD11" s="134">
        <f t="shared" si="6"/>
        <v>0.96618357487922713</v>
      </c>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57.75" thickBot="1" x14ac:dyDescent="0.25">
      <c r="B14" s="142"/>
      <c r="C14" s="36"/>
      <c r="D14" s="37"/>
      <c r="E14" s="38" t="s">
        <v>113</v>
      </c>
      <c r="F14" s="37"/>
      <c r="G14" s="37"/>
      <c r="H14" s="37" t="s">
        <v>103</v>
      </c>
      <c r="I14" s="39"/>
      <c r="J14" s="40"/>
      <c r="K14" s="40"/>
      <c r="L14" s="40"/>
      <c r="M14" s="40"/>
      <c r="N14" s="41" t="str">
        <f t="shared" ref="N14:BY14" si="7">IF((N8+N9)*N11&lt;&gt;0,(N8+N9)*N11,"")</f>
        <v/>
      </c>
      <c r="O14" s="41">
        <f>IF((O8+O9)*O11&lt;&gt;0,(O8+O9)*O11,"")</f>
        <v>0.51067409538245934</v>
      </c>
      <c r="P14" s="41">
        <f t="shared" si="7"/>
        <v>0.92857646648411873</v>
      </c>
      <c r="Q14" s="41">
        <f t="shared" si="7"/>
        <v>1.3402284504723876</v>
      </c>
      <c r="R14" s="41">
        <f t="shared" si="7"/>
        <v>1.7455976415501635</v>
      </c>
      <c r="S14" s="41">
        <f t="shared" si="7"/>
        <v>2.1234411289775434</v>
      </c>
      <c r="T14" s="41">
        <f t="shared" si="7"/>
        <v>2.0975195103649122</v>
      </c>
      <c r="U14" s="41">
        <f t="shared" si="7"/>
        <v>2.298118095772868</v>
      </c>
      <c r="V14" s="41">
        <f t="shared" si="7"/>
        <v>2.493429120379226</v>
      </c>
      <c r="W14" s="41">
        <f t="shared" si="7"/>
        <v>2.6834525841839882</v>
      </c>
      <c r="X14" s="41">
        <f t="shared" si="7"/>
        <v>2.8681884871871524</v>
      </c>
      <c r="Y14" s="41">
        <f t="shared" si="7"/>
        <v>2.5627080867990459</v>
      </c>
      <c r="Z14" s="41">
        <f t="shared" si="7"/>
        <v>2.4902514987701547</v>
      </c>
      <c r="AA14" s="41">
        <f t="shared" si="7"/>
        <v>2.4177949107412626</v>
      </c>
      <c r="AB14" s="41">
        <f t="shared" si="7"/>
        <v>1.9283404662101771</v>
      </c>
      <c r="AC14" s="41" t="str">
        <f>IF((AC8+AC9)*AC11&lt;&gt;0,(AC8+AC9)*AC11,"")</f>
        <v/>
      </c>
      <c r="AD14" s="41" t="str">
        <f t="shared" si="7"/>
        <v/>
      </c>
      <c r="AE14" s="41" t="str">
        <f t="shared" si="7"/>
        <v/>
      </c>
      <c r="AF14" s="41" t="str">
        <f t="shared" si="7"/>
        <v/>
      </c>
      <c r="AG14" s="41" t="str">
        <f t="shared" si="7"/>
        <v/>
      </c>
      <c r="AH14" s="41" t="str">
        <f t="shared" si="7"/>
        <v/>
      </c>
      <c r="AI14" s="41" t="str">
        <f t="shared" si="7"/>
        <v/>
      </c>
      <c r="AJ14" s="41" t="str">
        <f t="shared" si="7"/>
        <v/>
      </c>
      <c r="AK14" s="41" t="str">
        <f t="shared" si="7"/>
        <v/>
      </c>
      <c r="AL14" s="41" t="str">
        <f t="shared" si="7"/>
        <v/>
      </c>
      <c r="AM14" s="41" t="str">
        <f t="shared" si="7"/>
        <v/>
      </c>
      <c r="AN14" s="41" t="str">
        <f t="shared" si="7"/>
        <v/>
      </c>
      <c r="AO14" s="41" t="str">
        <f t="shared" si="7"/>
        <v/>
      </c>
      <c r="AP14" s="41" t="str">
        <f t="shared" si="7"/>
        <v/>
      </c>
      <c r="AQ14" s="41" t="str">
        <f t="shared" si="7"/>
        <v/>
      </c>
      <c r="AR14" s="41" t="str">
        <f t="shared" si="7"/>
        <v/>
      </c>
      <c r="AS14" s="41" t="str">
        <f t="shared" si="7"/>
        <v/>
      </c>
      <c r="AT14" s="41" t="str">
        <f t="shared" si="7"/>
        <v/>
      </c>
      <c r="AU14" s="41" t="str">
        <f t="shared" si="7"/>
        <v/>
      </c>
      <c r="AV14" s="41" t="str">
        <f t="shared" si="7"/>
        <v/>
      </c>
      <c r="AW14" s="41" t="str">
        <f t="shared" si="7"/>
        <v/>
      </c>
      <c r="AX14" s="41" t="str">
        <f t="shared" si="7"/>
        <v/>
      </c>
      <c r="AY14" s="41" t="str">
        <f t="shared" si="7"/>
        <v/>
      </c>
      <c r="AZ14" s="41" t="str">
        <f t="shared" si="7"/>
        <v/>
      </c>
      <c r="BA14" s="41" t="str">
        <f t="shared" si="7"/>
        <v/>
      </c>
      <c r="BB14" s="41" t="str">
        <f t="shared" si="7"/>
        <v/>
      </c>
      <c r="BC14" s="41" t="str">
        <f t="shared" si="7"/>
        <v/>
      </c>
      <c r="BD14" s="41" t="str">
        <f t="shared" si="7"/>
        <v/>
      </c>
      <c r="BE14" s="41" t="str">
        <f t="shared" si="7"/>
        <v/>
      </c>
      <c r="BF14" s="41" t="str">
        <f t="shared" si="7"/>
        <v/>
      </c>
      <c r="BG14" s="41" t="str">
        <f t="shared" si="7"/>
        <v/>
      </c>
      <c r="BH14" s="41" t="str">
        <f t="shared" si="7"/>
        <v/>
      </c>
      <c r="BI14" s="41" t="str">
        <f t="shared" si="7"/>
        <v/>
      </c>
      <c r="BJ14" s="41" t="str">
        <f t="shared" si="7"/>
        <v/>
      </c>
      <c r="BK14" s="41" t="str">
        <f t="shared" si="7"/>
        <v/>
      </c>
      <c r="BL14" s="41" t="str">
        <f t="shared" si="7"/>
        <v/>
      </c>
      <c r="BM14" s="41" t="str">
        <f t="shared" si="7"/>
        <v/>
      </c>
      <c r="BN14" s="41" t="str">
        <f t="shared" si="7"/>
        <v/>
      </c>
      <c r="BO14" s="41" t="str">
        <f t="shared" si="7"/>
        <v/>
      </c>
      <c r="BP14" s="41" t="str">
        <f t="shared" si="7"/>
        <v/>
      </c>
      <c r="BQ14" s="41" t="str">
        <f t="shared" si="7"/>
        <v/>
      </c>
      <c r="BR14" s="41" t="str">
        <f t="shared" si="7"/>
        <v/>
      </c>
      <c r="BS14" s="41" t="str">
        <f t="shared" si="7"/>
        <v/>
      </c>
      <c r="BT14" s="41" t="str">
        <f t="shared" si="7"/>
        <v/>
      </c>
      <c r="BU14" s="41" t="str">
        <f t="shared" si="7"/>
        <v/>
      </c>
      <c r="BV14" s="41" t="str">
        <f t="shared" si="7"/>
        <v/>
      </c>
      <c r="BW14" s="41" t="str">
        <f t="shared" si="7"/>
        <v/>
      </c>
      <c r="BX14" s="41" t="str">
        <f t="shared" si="7"/>
        <v/>
      </c>
      <c r="BY14" s="41" t="str">
        <f t="shared" si="7"/>
        <v/>
      </c>
      <c r="BZ14" s="41" t="str">
        <f t="shared" ref="BZ14:CP14" si="8">IF((BZ8+BZ9)*BZ11&lt;&gt;0,(BZ8+BZ9)*BZ11,"")</f>
        <v/>
      </c>
      <c r="CA14" s="41" t="str">
        <f t="shared" si="8"/>
        <v/>
      </c>
      <c r="CB14" s="41" t="str">
        <f t="shared" si="8"/>
        <v/>
      </c>
      <c r="CC14" s="41" t="str">
        <f t="shared" si="8"/>
        <v/>
      </c>
      <c r="CD14" s="41" t="str">
        <f t="shared" si="8"/>
        <v/>
      </c>
      <c r="CE14" s="41" t="str">
        <f t="shared" si="8"/>
        <v/>
      </c>
      <c r="CF14" s="41" t="str">
        <f t="shared" si="8"/>
        <v/>
      </c>
      <c r="CG14" s="41" t="str">
        <f t="shared" si="8"/>
        <v/>
      </c>
      <c r="CH14" s="41" t="str">
        <f t="shared" si="8"/>
        <v/>
      </c>
      <c r="CI14" s="41" t="str">
        <f t="shared" si="8"/>
        <v/>
      </c>
      <c r="CJ14" s="41" t="str">
        <f t="shared" si="8"/>
        <v/>
      </c>
      <c r="CK14" s="41" t="str">
        <f t="shared" si="8"/>
        <v/>
      </c>
      <c r="CL14" s="41" t="str">
        <f t="shared" si="8"/>
        <v/>
      </c>
      <c r="CM14" s="41" t="str">
        <f t="shared" si="8"/>
        <v/>
      </c>
      <c r="CN14" s="41" t="str">
        <f t="shared" si="8"/>
        <v/>
      </c>
      <c r="CO14" s="41" t="str">
        <f t="shared" si="8"/>
        <v/>
      </c>
      <c r="CP14" s="42" t="str">
        <f t="shared" si="8"/>
        <v/>
      </c>
    </row>
    <row r="15" spans="1:94" s="35" customFormat="1" ht="27.75" customHeight="1" thickBot="1" x14ac:dyDescent="0.25">
      <c r="B15" s="143"/>
      <c r="C15" s="36"/>
      <c r="D15" s="37"/>
      <c r="E15" s="38" t="s">
        <v>114</v>
      </c>
      <c r="F15" s="37"/>
      <c r="G15" s="37"/>
      <c r="H15" s="37" t="s">
        <v>103</v>
      </c>
      <c r="I15" s="144">
        <f>IF(SUM($N$14:$CP$14)&lt;&gt;0,SUM($N$14:$CP$14),"")</f>
        <v>28.48832054327546</v>
      </c>
      <c r="J15" s="145"/>
      <c r="K15" s="145"/>
      <c r="L15" s="145"/>
      <c r="M15" s="146"/>
    </row>
    <row r="16" spans="1:94" s="35" customFormat="1" ht="15" x14ac:dyDescent="0.2">
      <c r="B16" s="121"/>
      <c r="C16" s="44"/>
      <c r="D16" s="44"/>
      <c r="E16" s="45"/>
      <c r="F16" s="44"/>
      <c r="G16" s="44"/>
      <c r="H16" s="44"/>
      <c r="I16" s="122"/>
      <c r="J16" s="122"/>
      <c r="K16" s="122"/>
      <c r="L16" s="122"/>
      <c r="M16" s="122"/>
    </row>
    <row r="17" spans="2:94" s="35" customFormat="1" ht="15" x14ac:dyDescent="0.2">
      <c r="B17" s="121"/>
      <c r="C17" s="44"/>
      <c r="D17" s="44"/>
      <c r="E17" s="45"/>
      <c r="F17" s="44"/>
      <c r="G17" s="44"/>
      <c r="H17" s="44"/>
      <c r="I17" s="122">
        <f>I15</f>
        <v>28.48832054327546</v>
      </c>
      <c r="J17" s="122"/>
      <c r="K17" s="122"/>
      <c r="L17" s="122"/>
      <c r="M17" s="122"/>
    </row>
    <row r="18" spans="2:94" s="35" customFormat="1" ht="15.75" thickBot="1" x14ac:dyDescent="0.25">
      <c r="B18" s="121"/>
      <c r="C18" s="44"/>
      <c r="D18" s="44"/>
      <c r="E18" s="45"/>
      <c r="F18" s="44"/>
      <c r="G18" s="44"/>
      <c r="H18" s="44"/>
      <c r="I18" s="122"/>
      <c r="J18" s="122"/>
      <c r="K18" s="122"/>
      <c r="L18" s="122"/>
      <c r="M18" s="122"/>
    </row>
    <row r="19" spans="2:94" s="35" customFormat="1" ht="18" x14ac:dyDescent="0.25">
      <c r="B19" s="121"/>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24.75" customHeight="1" x14ac:dyDescent="0.25">
      <c r="B20" s="121"/>
      <c r="C20" s="44"/>
      <c r="D20" s="44"/>
      <c r="E20" s="45"/>
      <c r="F20" s="124" t="s">
        <v>116</v>
      </c>
      <c r="G20" s="125" t="s">
        <v>117</v>
      </c>
      <c r="H20" s="126"/>
      <c r="I20" s="126"/>
      <c r="J20" s="126"/>
      <c r="K20" s="126"/>
      <c r="L20" s="126"/>
      <c r="M20" s="126"/>
      <c r="N20" s="135">
        <f>+N7</f>
        <v>0</v>
      </c>
      <c r="O20" s="136">
        <f t="shared" ref="O20:AT20" si="9">+O7+N22</f>
        <v>3.0414764450640024</v>
      </c>
      <c r="P20" s="136">
        <f t="shared" si="9"/>
        <v>5.818348243621605</v>
      </c>
      <c r="Q20" s="136">
        <f t="shared" si="9"/>
        <v>8.2978680978728079</v>
      </c>
      <c r="R20" s="136">
        <f t="shared" si="9"/>
        <v>10.47896100781761</v>
      </c>
      <c r="S20" s="136">
        <f t="shared" si="9"/>
        <v>12.196344378456011</v>
      </c>
      <c r="T20" s="136">
        <f t="shared" si="9"/>
        <v>12.42380632829224</v>
      </c>
      <c r="U20" s="136">
        <f t="shared" si="9"/>
        <v>12.475863616921647</v>
      </c>
      <c r="V20" s="136">
        <f t="shared" si="9"/>
        <v>12.35251624434423</v>
      </c>
      <c r="W20" s="136">
        <f t="shared" si="9"/>
        <v>12.05376421055999</v>
      </c>
      <c r="X20" s="136">
        <f t="shared" si="9"/>
        <v>11.579607515568927</v>
      </c>
      <c r="Y20" s="136">
        <f t="shared" si="9"/>
        <v>9.175999547302812</v>
      </c>
      <c r="Z20" s="136">
        <f t="shared" si="9"/>
        <v>6.7723915790366958</v>
      </c>
      <c r="AA20" s="136">
        <f t="shared" si="9"/>
        <v>4.3687836107705795</v>
      </c>
      <c r="AB20" s="136">
        <f t="shared" si="9"/>
        <v>1.9651756425044633</v>
      </c>
      <c r="AC20" s="136">
        <f t="shared" si="9"/>
        <v>0</v>
      </c>
      <c r="AD20" s="136">
        <f t="shared" si="9"/>
        <v>0</v>
      </c>
      <c r="AE20" s="136">
        <f t="shared" si="9"/>
        <v>0</v>
      </c>
      <c r="AF20" s="136">
        <f t="shared" si="9"/>
        <v>0</v>
      </c>
      <c r="AG20" s="136">
        <f t="shared" si="9"/>
        <v>0</v>
      </c>
      <c r="AH20" s="136">
        <f t="shared" si="9"/>
        <v>0</v>
      </c>
      <c r="AI20" s="136">
        <f t="shared" si="9"/>
        <v>0</v>
      </c>
      <c r="AJ20" s="136">
        <f t="shared" si="9"/>
        <v>0</v>
      </c>
      <c r="AK20" s="136">
        <f t="shared" si="9"/>
        <v>0</v>
      </c>
      <c r="AL20" s="136">
        <f t="shared" si="9"/>
        <v>0</v>
      </c>
      <c r="AM20" s="136">
        <f t="shared" si="9"/>
        <v>0</v>
      </c>
      <c r="AN20" s="136">
        <f t="shared" si="9"/>
        <v>0</v>
      </c>
      <c r="AO20" s="136">
        <f t="shared" si="9"/>
        <v>0</v>
      </c>
      <c r="AP20" s="136">
        <f t="shared" si="9"/>
        <v>0</v>
      </c>
      <c r="AQ20" s="136">
        <f t="shared" si="9"/>
        <v>0</v>
      </c>
      <c r="AR20" s="136">
        <f t="shared" si="9"/>
        <v>0</v>
      </c>
      <c r="AS20" s="136">
        <f t="shared" si="9"/>
        <v>0</v>
      </c>
      <c r="AT20" s="136">
        <f t="shared" si="9"/>
        <v>0</v>
      </c>
      <c r="AU20" s="136">
        <f t="shared" ref="AU20:CA20" si="10">+AU7+AT22</f>
        <v>0</v>
      </c>
      <c r="AV20" s="136">
        <f t="shared" si="10"/>
        <v>0</v>
      </c>
      <c r="AW20" s="136">
        <f t="shared" si="10"/>
        <v>0</v>
      </c>
      <c r="AX20" s="136">
        <f t="shared" si="10"/>
        <v>0</v>
      </c>
      <c r="AY20" s="136">
        <f t="shared" si="10"/>
        <v>0</v>
      </c>
      <c r="AZ20" s="136">
        <f t="shared" si="10"/>
        <v>0</v>
      </c>
      <c r="BA20" s="136">
        <f t="shared" si="10"/>
        <v>0</v>
      </c>
      <c r="BB20" s="136">
        <f t="shared" si="10"/>
        <v>0</v>
      </c>
      <c r="BC20" s="136">
        <f t="shared" si="10"/>
        <v>0</v>
      </c>
      <c r="BD20" s="136">
        <f t="shared" si="10"/>
        <v>0</v>
      </c>
      <c r="BE20" s="136">
        <f t="shared" si="10"/>
        <v>0</v>
      </c>
      <c r="BF20" s="136">
        <f t="shared" si="10"/>
        <v>0</v>
      </c>
      <c r="BG20" s="136">
        <f t="shared" si="10"/>
        <v>0</v>
      </c>
      <c r="BH20" s="136">
        <f t="shared" si="10"/>
        <v>0</v>
      </c>
      <c r="BI20" s="136">
        <f t="shared" si="10"/>
        <v>0</v>
      </c>
      <c r="BJ20" s="136">
        <f t="shared" si="10"/>
        <v>0</v>
      </c>
      <c r="BK20" s="136">
        <f t="shared" si="10"/>
        <v>0</v>
      </c>
      <c r="BL20" s="136">
        <f t="shared" si="10"/>
        <v>0</v>
      </c>
      <c r="BM20" s="136">
        <f t="shared" si="10"/>
        <v>0</v>
      </c>
      <c r="BN20" s="136">
        <f t="shared" si="10"/>
        <v>0</v>
      </c>
      <c r="BO20" s="136">
        <f t="shared" si="10"/>
        <v>0</v>
      </c>
      <c r="BP20" s="136">
        <f t="shared" si="10"/>
        <v>0</v>
      </c>
      <c r="BQ20" s="136">
        <f t="shared" si="10"/>
        <v>0</v>
      </c>
      <c r="BR20" s="136">
        <f t="shared" si="10"/>
        <v>0</v>
      </c>
      <c r="BS20" s="136">
        <f t="shared" si="10"/>
        <v>0</v>
      </c>
      <c r="BT20" s="136">
        <f t="shared" si="10"/>
        <v>0</v>
      </c>
      <c r="BU20" s="136">
        <f t="shared" si="10"/>
        <v>0</v>
      </c>
      <c r="BV20" s="136">
        <f t="shared" si="10"/>
        <v>0</v>
      </c>
      <c r="BW20" s="136">
        <f t="shared" si="10"/>
        <v>0</v>
      </c>
      <c r="BX20" s="136">
        <f t="shared" si="10"/>
        <v>0</v>
      </c>
      <c r="BY20" s="136">
        <f t="shared" si="10"/>
        <v>0</v>
      </c>
      <c r="BZ20" s="136">
        <f t="shared" si="10"/>
        <v>0</v>
      </c>
      <c r="CA20" s="136">
        <f t="shared" si="10"/>
        <v>0</v>
      </c>
      <c r="CB20" s="136">
        <f t="shared" ref="CB20:CP20" si="11">+CB7+CA22</f>
        <v>0</v>
      </c>
      <c r="CC20" s="136">
        <f t="shared" si="11"/>
        <v>0</v>
      </c>
      <c r="CD20" s="136">
        <f t="shared" si="11"/>
        <v>0</v>
      </c>
      <c r="CE20" s="136">
        <f t="shared" si="11"/>
        <v>0</v>
      </c>
      <c r="CF20" s="136">
        <f t="shared" si="11"/>
        <v>0</v>
      </c>
      <c r="CG20" s="136">
        <f t="shared" si="11"/>
        <v>0</v>
      </c>
      <c r="CH20" s="136">
        <f t="shared" si="11"/>
        <v>0</v>
      </c>
      <c r="CI20" s="136">
        <f t="shared" si="11"/>
        <v>0</v>
      </c>
      <c r="CJ20" s="136">
        <f t="shared" si="11"/>
        <v>0</v>
      </c>
      <c r="CK20" s="136">
        <f t="shared" si="11"/>
        <v>0</v>
      </c>
      <c r="CL20" s="136">
        <f t="shared" si="11"/>
        <v>0</v>
      </c>
      <c r="CM20" s="136">
        <f t="shared" si="11"/>
        <v>0</v>
      </c>
      <c r="CN20" s="136">
        <f t="shared" si="11"/>
        <v>0</v>
      </c>
      <c r="CO20" s="136">
        <f t="shared" si="11"/>
        <v>0</v>
      </c>
      <c r="CP20" s="136">
        <f t="shared" si="11"/>
        <v>0</v>
      </c>
    </row>
    <row r="21" spans="2:94" s="35" customFormat="1" ht="18" x14ac:dyDescent="0.25">
      <c r="B21" s="121"/>
      <c r="C21" s="44"/>
      <c r="D21" s="44"/>
      <c r="E21" s="45"/>
      <c r="F21" s="124" t="s">
        <v>118</v>
      </c>
      <c r="G21" s="124">
        <v>10</v>
      </c>
      <c r="H21" s="126"/>
      <c r="I21" s="126"/>
      <c r="J21" s="126"/>
      <c r="K21" s="126"/>
      <c r="L21" s="126"/>
      <c r="M21" s="126"/>
      <c r="N21" s="137">
        <f>IF(N20=0,0,+N7/$G21)</f>
        <v>0</v>
      </c>
      <c r="O21" s="138">
        <f t="shared" ref="O21:BZ21" si="12">MIN(IF(O20=0,0,+O7/$G21)+N21,O20)</f>
        <v>0.30414764450640025</v>
      </c>
      <c r="P21" s="138">
        <f>MIN(IF(P20=0,0,+P7/$G21)+O21,P20)</f>
        <v>0.61224958881280056</v>
      </c>
      <c r="Q21" s="138">
        <f>MIN(IF(Q20=0,0,+Q7/$G21)+P21,Q20)</f>
        <v>0.92142653311920086</v>
      </c>
      <c r="R21" s="138">
        <f t="shared" si="12"/>
        <v>1.2316784774256011</v>
      </c>
      <c r="S21" s="138">
        <f>MIN(IF(S20=0,0,+S7/$G21)+R21,S20)</f>
        <v>1.5265846622320014</v>
      </c>
      <c r="T21" s="138">
        <f t="shared" si="12"/>
        <v>1.7019893234388244</v>
      </c>
      <c r="U21" s="138">
        <f t="shared" si="12"/>
        <v>1.8773939846456473</v>
      </c>
      <c r="V21" s="138">
        <f t="shared" si="12"/>
        <v>2.0527986458524703</v>
      </c>
      <c r="W21" s="138">
        <f t="shared" si="12"/>
        <v>2.2282033070592933</v>
      </c>
      <c r="X21" s="138">
        <f>MIN(IF(X20=0,0,+X7/$G21)+W21,X20)</f>
        <v>2.4036079682661162</v>
      </c>
      <c r="Y21" s="138">
        <f t="shared" si="12"/>
        <v>2.4036079682661162</v>
      </c>
      <c r="Z21" s="138">
        <f t="shared" si="12"/>
        <v>2.4036079682661162</v>
      </c>
      <c r="AA21" s="138">
        <f t="shared" si="12"/>
        <v>2.4036079682661162</v>
      </c>
      <c r="AB21" s="138">
        <f>MIN(IF(AB20=0,0,+AB7/$G21)+AA21,AB20)</f>
        <v>1.9651756425044633</v>
      </c>
      <c r="AC21" s="138">
        <f>MIN(IF(AC20=0,0,+AC7/$G21)+AB21,AC20)</f>
        <v>0</v>
      </c>
      <c r="AD21" s="138">
        <f>MIN(IF(AD20=0,0,+AD7/$G21)+AC21,AD20)</f>
        <v>0</v>
      </c>
      <c r="AE21" s="138">
        <f t="shared" si="12"/>
        <v>0</v>
      </c>
      <c r="AF21" s="138">
        <f t="shared" si="12"/>
        <v>0</v>
      </c>
      <c r="AG21" s="138">
        <f t="shared" si="12"/>
        <v>0</v>
      </c>
      <c r="AH21" s="138">
        <f t="shared" si="12"/>
        <v>0</v>
      </c>
      <c r="AI21" s="138">
        <f t="shared" si="12"/>
        <v>0</v>
      </c>
      <c r="AJ21" s="138">
        <f t="shared" si="12"/>
        <v>0</v>
      </c>
      <c r="AK21" s="138">
        <f t="shared" si="12"/>
        <v>0</v>
      </c>
      <c r="AL21" s="138">
        <f t="shared" si="12"/>
        <v>0</v>
      </c>
      <c r="AM21" s="138">
        <f t="shared" si="12"/>
        <v>0</v>
      </c>
      <c r="AN21" s="138">
        <f t="shared" si="12"/>
        <v>0</v>
      </c>
      <c r="AO21" s="138">
        <f t="shared" si="12"/>
        <v>0</v>
      </c>
      <c r="AP21" s="138">
        <f t="shared" si="12"/>
        <v>0</v>
      </c>
      <c r="AQ21" s="138">
        <f t="shared" si="12"/>
        <v>0</v>
      </c>
      <c r="AR21" s="138">
        <f t="shared" si="12"/>
        <v>0</v>
      </c>
      <c r="AS21" s="138">
        <f t="shared" si="12"/>
        <v>0</v>
      </c>
      <c r="AT21" s="138">
        <f t="shared" si="12"/>
        <v>0</v>
      </c>
      <c r="AU21" s="138">
        <f t="shared" si="12"/>
        <v>0</v>
      </c>
      <c r="AV21" s="138">
        <f t="shared" si="12"/>
        <v>0</v>
      </c>
      <c r="AW21" s="138">
        <f t="shared" si="12"/>
        <v>0</v>
      </c>
      <c r="AX21" s="138">
        <f t="shared" si="12"/>
        <v>0</v>
      </c>
      <c r="AY21" s="138">
        <f t="shared" si="12"/>
        <v>0</v>
      </c>
      <c r="AZ21" s="138">
        <f t="shared" si="12"/>
        <v>0</v>
      </c>
      <c r="BA21" s="138">
        <f t="shared" si="12"/>
        <v>0</v>
      </c>
      <c r="BB21" s="138">
        <f t="shared" si="12"/>
        <v>0</v>
      </c>
      <c r="BC21" s="138">
        <f t="shared" si="12"/>
        <v>0</v>
      </c>
      <c r="BD21" s="138">
        <f t="shared" si="12"/>
        <v>0</v>
      </c>
      <c r="BE21" s="138">
        <f t="shared" si="12"/>
        <v>0</v>
      </c>
      <c r="BF21" s="138">
        <f t="shared" si="12"/>
        <v>0</v>
      </c>
      <c r="BG21" s="138">
        <f t="shared" si="12"/>
        <v>0</v>
      </c>
      <c r="BH21" s="138">
        <f t="shared" si="12"/>
        <v>0</v>
      </c>
      <c r="BI21" s="138">
        <f t="shared" si="12"/>
        <v>0</v>
      </c>
      <c r="BJ21" s="138">
        <f t="shared" si="12"/>
        <v>0</v>
      </c>
      <c r="BK21" s="138">
        <f t="shared" si="12"/>
        <v>0</v>
      </c>
      <c r="BL21" s="138">
        <f t="shared" si="12"/>
        <v>0</v>
      </c>
      <c r="BM21" s="138">
        <f t="shared" si="12"/>
        <v>0</v>
      </c>
      <c r="BN21" s="138">
        <f t="shared" si="12"/>
        <v>0</v>
      </c>
      <c r="BO21" s="138">
        <f t="shared" si="12"/>
        <v>0</v>
      </c>
      <c r="BP21" s="138">
        <f t="shared" si="12"/>
        <v>0</v>
      </c>
      <c r="BQ21" s="138">
        <f t="shared" si="12"/>
        <v>0</v>
      </c>
      <c r="BR21" s="138">
        <f t="shared" si="12"/>
        <v>0</v>
      </c>
      <c r="BS21" s="138">
        <f t="shared" si="12"/>
        <v>0</v>
      </c>
      <c r="BT21" s="138">
        <f t="shared" si="12"/>
        <v>0</v>
      </c>
      <c r="BU21" s="138">
        <f t="shared" si="12"/>
        <v>0</v>
      </c>
      <c r="BV21" s="138">
        <f t="shared" si="12"/>
        <v>0</v>
      </c>
      <c r="BW21" s="138">
        <f t="shared" si="12"/>
        <v>0</v>
      </c>
      <c r="BX21" s="138">
        <f t="shared" si="12"/>
        <v>0</v>
      </c>
      <c r="BY21" s="138">
        <f t="shared" si="12"/>
        <v>0</v>
      </c>
      <c r="BZ21" s="138">
        <f t="shared" si="12"/>
        <v>0</v>
      </c>
      <c r="CA21" s="138">
        <f t="shared" ref="CA21:CP21" si="13">MIN(IF(CA20=0,0,+CA7/$G21)+BZ21,CA20)</f>
        <v>0</v>
      </c>
      <c r="CB21" s="138">
        <f t="shared" si="13"/>
        <v>0</v>
      </c>
      <c r="CC21" s="138">
        <f t="shared" si="13"/>
        <v>0</v>
      </c>
      <c r="CD21" s="138">
        <f t="shared" si="13"/>
        <v>0</v>
      </c>
      <c r="CE21" s="138">
        <f t="shared" si="13"/>
        <v>0</v>
      </c>
      <c r="CF21" s="138">
        <f t="shared" si="13"/>
        <v>0</v>
      </c>
      <c r="CG21" s="138">
        <f t="shared" si="13"/>
        <v>0</v>
      </c>
      <c r="CH21" s="138">
        <f t="shared" si="13"/>
        <v>0</v>
      </c>
      <c r="CI21" s="138">
        <f t="shared" si="13"/>
        <v>0</v>
      </c>
      <c r="CJ21" s="138">
        <f t="shared" si="13"/>
        <v>0</v>
      </c>
      <c r="CK21" s="138">
        <f t="shared" si="13"/>
        <v>0</v>
      </c>
      <c r="CL21" s="138">
        <f t="shared" si="13"/>
        <v>0</v>
      </c>
      <c r="CM21" s="138">
        <f t="shared" si="13"/>
        <v>0</v>
      </c>
      <c r="CN21" s="138">
        <f t="shared" si="13"/>
        <v>0</v>
      </c>
      <c r="CO21" s="138">
        <f t="shared" si="13"/>
        <v>0</v>
      </c>
      <c r="CP21" s="138">
        <f t="shared" si="13"/>
        <v>0</v>
      </c>
    </row>
    <row r="22" spans="2:94" s="35" customFormat="1" ht="18" x14ac:dyDescent="0.25">
      <c r="B22" s="121"/>
      <c r="C22" s="44"/>
      <c r="D22" s="44"/>
      <c r="E22" s="45"/>
      <c r="F22" s="124" t="s">
        <v>119</v>
      </c>
      <c r="G22" s="124"/>
      <c r="H22" s="126"/>
      <c r="I22" s="126"/>
      <c r="J22" s="126"/>
      <c r="K22" s="126"/>
      <c r="L22" s="126"/>
      <c r="M22" s="126"/>
      <c r="N22" s="137">
        <f t="shared" ref="N22:BY22" si="14">+N20-N21</f>
        <v>0</v>
      </c>
      <c r="O22" s="138">
        <f t="shared" si="14"/>
        <v>2.7373288005576022</v>
      </c>
      <c r="P22" s="138">
        <f t="shared" si="14"/>
        <v>5.2060986548088044</v>
      </c>
      <c r="Q22" s="138">
        <f>+Q20-Q21</f>
        <v>7.3764415647536072</v>
      </c>
      <c r="R22" s="138">
        <f t="shared" si="14"/>
        <v>9.2472825303920079</v>
      </c>
      <c r="S22" s="138">
        <f t="shared" si="14"/>
        <v>10.669759716224011</v>
      </c>
      <c r="T22" s="138">
        <f t="shared" si="14"/>
        <v>10.721817004853417</v>
      </c>
      <c r="U22" s="138">
        <f t="shared" si="14"/>
        <v>10.598469632276</v>
      </c>
      <c r="V22" s="138">
        <f t="shared" si="14"/>
        <v>10.29971759849176</v>
      </c>
      <c r="W22" s="138">
        <f t="shared" si="14"/>
        <v>9.8255609035006977</v>
      </c>
      <c r="X22" s="138">
        <f t="shared" si="14"/>
        <v>9.175999547302812</v>
      </c>
      <c r="Y22" s="138">
        <f t="shared" si="14"/>
        <v>6.7723915790366958</v>
      </c>
      <c r="Z22" s="138">
        <f t="shared" si="14"/>
        <v>4.3687836107705795</v>
      </c>
      <c r="AA22" s="138">
        <f>+AA20-AA21</f>
        <v>1.9651756425044633</v>
      </c>
      <c r="AB22" s="138">
        <f t="shared" si="14"/>
        <v>0</v>
      </c>
      <c r="AC22" s="138">
        <f t="shared" si="14"/>
        <v>0</v>
      </c>
      <c r="AD22" s="138">
        <f t="shared" si="14"/>
        <v>0</v>
      </c>
      <c r="AE22" s="138">
        <f t="shared" si="14"/>
        <v>0</v>
      </c>
      <c r="AF22" s="138">
        <f t="shared" si="14"/>
        <v>0</v>
      </c>
      <c r="AG22" s="138">
        <f t="shared" si="14"/>
        <v>0</v>
      </c>
      <c r="AH22" s="138">
        <f t="shared" si="14"/>
        <v>0</v>
      </c>
      <c r="AI22" s="138">
        <f t="shared" si="14"/>
        <v>0</v>
      </c>
      <c r="AJ22" s="138">
        <f t="shared" si="14"/>
        <v>0</v>
      </c>
      <c r="AK22" s="138">
        <f t="shared" si="14"/>
        <v>0</v>
      </c>
      <c r="AL22" s="138">
        <f t="shared" si="14"/>
        <v>0</v>
      </c>
      <c r="AM22" s="138">
        <f t="shared" si="14"/>
        <v>0</v>
      </c>
      <c r="AN22" s="138">
        <f t="shared" si="14"/>
        <v>0</v>
      </c>
      <c r="AO22" s="138">
        <f t="shared" si="14"/>
        <v>0</v>
      </c>
      <c r="AP22" s="138">
        <f t="shared" si="14"/>
        <v>0</v>
      </c>
      <c r="AQ22" s="138">
        <f t="shared" si="14"/>
        <v>0</v>
      </c>
      <c r="AR22" s="138">
        <f t="shared" si="14"/>
        <v>0</v>
      </c>
      <c r="AS22" s="138">
        <f t="shared" si="14"/>
        <v>0</v>
      </c>
      <c r="AT22" s="138">
        <f t="shared" si="14"/>
        <v>0</v>
      </c>
      <c r="AU22" s="138">
        <f t="shared" si="14"/>
        <v>0</v>
      </c>
      <c r="AV22" s="138">
        <f t="shared" si="14"/>
        <v>0</v>
      </c>
      <c r="AW22" s="138">
        <f t="shared" si="14"/>
        <v>0</v>
      </c>
      <c r="AX22" s="138">
        <f t="shared" si="14"/>
        <v>0</v>
      </c>
      <c r="AY22" s="138">
        <f t="shared" si="14"/>
        <v>0</v>
      </c>
      <c r="AZ22" s="138">
        <f t="shared" si="14"/>
        <v>0</v>
      </c>
      <c r="BA22" s="138">
        <f t="shared" si="14"/>
        <v>0</v>
      </c>
      <c r="BB22" s="138">
        <f t="shared" si="14"/>
        <v>0</v>
      </c>
      <c r="BC22" s="138">
        <f t="shared" si="14"/>
        <v>0</v>
      </c>
      <c r="BD22" s="138">
        <f t="shared" si="14"/>
        <v>0</v>
      </c>
      <c r="BE22" s="138">
        <f t="shared" si="14"/>
        <v>0</v>
      </c>
      <c r="BF22" s="138">
        <f t="shared" si="14"/>
        <v>0</v>
      </c>
      <c r="BG22" s="138">
        <f t="shared" si="14"/>
        <v>0</v>
      </c>
      <c r="BH22" s="138">
        <f t="shared" si="14"/>
        <v>0</v>
      </c>
      <c r="BI22" s="138">
        <f t="shared" si="14"/>
        <v>0</v>
      </c>
      <c r="BJ22" s="138">
        <f t="shared" si="14"/>
        <v>0</v>
      </c>
      <c r="BK22" s="138">
        <f t="shared" si="14"/>
        <v>0</v>
      </c>
      <c r="BL22" s="138">
        <f t="shared" si="14"/>
        <v>0</v>
      </c>
      <c r="BM22" s="138">
        <f t="shared" si="14"/>
        <v>0</v>
      </c>
      <c r="BN22" s="138">
        <f t="shared" si="14"/>
        <v>0</v>
      </c>
      <c r="BO22" s="138">
        <f t="shared" si="14"/>
        <v>0</v>
      </c>
      <c r="BP22" s="138">
        <f t="shared" si="14"/>
        <v>0</v>
      </c>
      <c r="BQ22" s="138">
        <f t="shared" si="14"/>
        <v>0</v>
      </c>
      <c r="BR22" s="138">
        <f t="shared" si="14"/>
        <v>0</v>
      </c>
      <c r="BS22" s="138">
        <f t="shared" si="14"/>
        <v>0</v>
      </c>
      <c r="BT22" s="138">
        <f t="shared" si="14"/>
        <v>0</v>
      </c>
      <c r="BU22" s="138">
        <f t="shared" si="14"/>
        <v>0</v>
      </c>
      <c r="BV22" s="138">
        <f t="shared" si="14"/>
        <v>0</v>
      </c>
      <c r="BW22" s="138">
        <f t="shared" si="14"/>
        <v>0</v>
      </c>
      <c r="BX22" s="138">
        <f t="shared" si="14"/>
        <v>0</v>
      </c>
      <c r="BY22" s="138">
        <f t="shared" si="14"/>
        <v>0</v>
      </c>
      <c r="BZ22" s="138">
        <f t="shared" ref="BZ22:CP22" si="15">+BZ20-BZ21</f>
        <v>0</v>
      </c>
      <c r="CA22" s="138">
        <f t="shared" si="15"/>
        <v>0</v>
      </c>
      <c r="CB22" s="138">
        <f t="shared" si="15"/>
        <v>0</v>
      </c>
      <c r="CC22" s="138">
        <f t="shared" si="15"/>
        <v>0</v>
      </c>
      <c r="CD22" s="138">
        <f t="shared" si="15"/>
        <v>0</v>
      </c>
      <c r="CE22" s="138">
        <f t="shared" si="15"/>
        <v>0</v>
      </c>
      <c r="CF22" s="138">
        <f t="shared" si="15"/>
        <v>0</v>
      </c>
      <c r="CG22" s="138">
        <f t="shared" si="15"/>
        <v>0</v>
      </c>
      <c r="CH22" s="138">
        <f t="shared" si="15"/>
        <v>0</v>
      </c>
      <c r="CI22" s="138">
        <f t="shared" si="15"/>
        <v>0</v>
      </c>
      <c r="CJ22" s="138">
        <f t="shared" si="15"/>
        <v>0</v>
      </c>
      <c r="CK22" s="138">
        <f t="shared" si="15"/>
        <v>0</v>
      </c>
      <c r="CL22" s="138">
        <f t="shared" si="15"/>
        <v>0</v>
      </c>
      <c r="CM22" s="138">
        <f t="shared" si="15"/>
        <v>0</v>
      </c>
      <c r="CN22" s="138">
        <f t="shared" si="15"/>
        <v>0</v>
      </c>
      <c r="CO22" s="138">
        <f t="shared" si="15"/>
        <v>0</v>
      </c>
      <c r="CP22" s="138">
        <f t="shared" si="15"/>
        <v>0</v>
      </c>
    </row>
    <row r="23" spans="2:94" s="35" customFormat="1" ht="18" x14ac:dyDescent="0.25">
      <c r="B23" s="121"/>
      <c r="C23" s="44"/>
      <c r="D23" s="44"/>
      <c r="E23" s="45"/>
      <c r="F23" s="124" t="s">
        <v>120</v>
      </c>
      <c r="G23" s="127" t="s">
        <v>121</v>
      </c>
      <c r="H23" s="126"/>
      <c r="I23" s="126"/>
      <c r="J23" s="126"/>
      <c r="K23" s="126"/>
      <c r="L23" s="126"/>
      <c r="M23" s="126"/>
      <c r="N23" s="137">
        <f>AVERAGE(N20,N22)</f>
        <v>0</v>
      </c>
      <c r="O23" s="138">
        <f t="shared" ref="O23:BZ23" si="16">AVERAGE(O20,O22)</f>
        <v>2.8894026228108025</v>
      </c>
      <c r="P23" s="138">
        <f t="shared" si="16"/>
        <v>5.5122234492152042</v>
      </c>
      <c r="Q23" s="138">
        <f t="shared" si="16"/>
        <v>7.8371548313132076</v>
      </c>
      <c r="R23" s="138">
        <f t="shared" si="16"/>
        <v>9.8631217691048079</v>
      </c>
      <c r="S23" s="138">
        <f t="shared" si="16"/>
        <v>11.433052047340011</v>
      </c>
      <c r="T23" s="138">
        <f t="shared" si="16"/>
        <v>11.572811666572829</v>
      </c>
      <c r="U23" s="138">
        <f t="shared" si="16"/>
        <v>11.537166624598823</v>
      </c>
      <c r="V23" s="138">
        <f t="shared" si="16"/>
        <v>11.326116921417995</v>
      </c>
      <c r="W23" s="138">
        <f t="shared" si="16"/>
        <v>10.939662557030344</v>
      </c>
      <c r="X23" s="138">
        <f t="shared" si="16"/>
        <v>10.37780353143587</v>
      </c>
      <c r="Y23" s="138">
        <f t="shared" si="16"/>
        <v>7.9741955631697543</v>
      </c>
      <c r="Z23" s="138">
        <f t="shared" si="16"/>
        <v>5.5705875949036372</v>
      </c>
      <c r="AA23" s="138">
        <f t="shared" si="16"/>
        <v>3.1669796266375214</v>
      </c>
      <c r="AB23" s="138">
        <f t="shared" si="16"/>
        <v>0.98258782125223165</v>
      </c>
      <c r="AC23" s="138">
        <f t="shared" si="16"/>
        <v>0</v>
      </c>
      <c r="AD23" s="138">
        <f t="shared" si="16"/>
        <v>0</v>
      </c>
      <c r="AE23" s="138">
        <f t="shared" si="16"/>
        <v>0</v>
      </c>
      <c r="AF23" s="138">
        <f t="shared" si="16"/>
        <v>0</v>
      </c>
      <c r="AG23" s="138">
        <f t="shared" si="16"/>
        <v>0</v>
      </c>
      <c r="AH23" s="138">
        <f t="shared" si="16"/>
        <v>0</v>
      </c>
      <c r="AI23" s="138">
        <f t="shared" si="16"/>
        <v>0</v>
      </c>
      <c r="AJ23" s="138">
        <f t="shared" si="16"/>
        <v>0</v>
      </c>
      <c r="AK23" s="138">
        <f t="shared" si="16"/>
        <v>0</v>
      </c>
      <c r="AL23" s="138">
        <f t="shared" si="16"/>
        <v>0</v>
      </c>
      <c r="AM23" s="138">
        <f t="shared" si="16"/>
        <v>0</v>
      </c>
      <c r="AN23" s="138">
        <f t="shared" si="16"/>
        <v>0</v>
      </c>
      <c r="AO23" s="138">
        <f t="shared" si="16"/>
        <v>0</v>
      </c>
      <c r="AP23" s="138">
        <f t="shared" si="16"/>
        <v>0</v>
      </c>
      <c r="AQ23" s="138">
        <f t="shared" si="16"/>
        <v>0</v>
      </c>
      <c r="AR23" s="138">
        <f t="shared" si="16"/>
        <v>0</v>
      </c>
      <c r="AS23" s="138">
        <f t="shared" si="16"/>
        <v>0</v>
      </c>
      <c r="AT23" s="138">
        <f t="shared" si="16"/>
        <v>0</v>
      </c>
      <c r="AU23" s="138">
        <f t="shared" si="16"/>
        <v>0</v>
      </c>
      <c r="AV23" s="138">
        <f t="shared" si="16"/>
        <v>0</v>
      </c>
      <c r="AW23" s="138">
        <f t="shared" si="16"/>
        <v>0</v>
      </c>
      <c r="AX23" s="138">
        <f t="shared" si="16"/>
        <v>0</v>
      </c>
      <c r="AY23" s="138">
        <f t="shared" si="16"/>
        <v>0</v>
      </c>
      <c r="AZ23" s="138">
        <f t="shared" si="16"/>
        <v>0</v>
      </c>
      <c r="BA23" s="138">
        <f t="shared" si="16"/>
        <v>0</v>
      </c>
      <c r="BB23" s="138">
        <f t="shared" si="16"/>
        <v>0</v>
      </c>
      <c r="BC23" s="138">
        <f t="shared" si="16"/>
        <v>0</v>
      </c>
      <c r="BD23" s="138">
        <f t="shared" si="16"/>
        <v>0</v>
      </c>
      <c r="BE23" s="138">
        <f t="shared" si="16"/>
        <v>0</v>
      </c>
      <c r="BF23" s="138">
        <f t="shared" si="16"/>
        <v>0</v>
      </c>
      <c r="BG23" s="138">
        <f t="shared" si="16"/>
        <v>0</v>
      </c>
      <c r="BH23" s="138">
        <f t="shared" si="16"/>
        <v>0</v>
      </c>
      <c r="BI23" s="138">
        <f t="shared" si="16"/>
        <v>0</v>
      </c>
      <c r="BJ23" s="138">
        <f t="shared" si="16"/>
        <v>0</v>
      </c>
      <c r="BK23" s="138">
        <f t="shared" si="16"/>
        <v>0</v>
      </c>
      <c r="BL23" s="138">
        <f t="shared" si="16"/>
        <v>0</v>
      </c>
      <c r="BM23" s="138">
        <f t="shared" si="16"/>
        <v>0</v>
      </c>
      <c r="BN23" s="138">
        <f t="shared" si="16"/>
        <v>0</v>
      </c>
      <c r="BO23" s="138">
        <f t="shared" si="16"/>
        <v>0</v>
      </c>
      <c r="BP23" s="138">
        <f t="shared" si="16"/>
        <v>0</v>
      </c>
      <c r="BQ23" s="138">
        <f t="shared" si="16"/>
        <v>0</v>
      </c>
      <c r="BR23" s="138">
        <f t="shared" si="16"/>
        <v>0</v>
      </c>
      <c r="BS23" s="138">
        <f t="shared" si="16"/>
        <v>0</v>
      </c>
      <c r="BT23" s="138">
        <f t="shared" si="16"/>
        <v>0</v>
      </c>
      <c r="BU23" s="138">
        <f t="shared" si="16"/>
        <v>0</v>
      </c>
      <c r="BV23" s="138">
        <f t="shared" si="16"/>
        <v>0</v>
      </c>
      <c r="BW23" s="138">
        <f t="shared" si="16"/>
        <v>0</v>
      </c>
      <c r="BX23" s="138">
        <f t="shared" si="16"/>
        <v>0</v>
      </c>
      <c r="BY23" s="138">
        <f t="shared" si="16"/>
        <v>0</v>
      </c>
      <c r="BZ23" s="138">
        <f t="shared" si="16"/>
        <v>0</v>
      </c>
      <c r="CA23" s="138">
        <f t="shared" ref="CA23:CP23" si="17">AVERAGE(CA20,CA22)</f>
        <v>0</v>
      </c>
      <c r="CB23" s="138">
        <f t="shared" si="17"/>
        <v>0</v>
      </c>
      <c r="CC23" s="138">
        <f t="shared" si="17"/>
        <v>0</v>
      </c>
      <c r="CD23" s="138">
        <f t="shared" si="17"/>
        <v>0</v>
      </c>
      <c r="CE23" s="138">
        <f t="shared" si="17"/>
        <v>0</v>
      </c>
      <c r="CF23" s="138">
        <f t="shared" si="17"/>
        <v>0</v>
      </c>
      <c r="CG23" s="138">
        <f t="shared" si="17"/>
        <v>0</v>
      </c>
      <c r="CH23" s="138">
        <f t="shared" si="17"/>
        <v>0</v>
      </c>
      <c r="CI23" s="138">
        <f t="shared" si="17"/>
        <v>0</v>
      </c>
      <c r="CJ23" s="138">
        <f t="shared" si="17"/>
        <v>0</v>
      </c>
      <c r="CK23" s="138">
        <f t="shared" si="17"/>
        <v>0</v>
      </c>
      <c r="CL23" s="138">
        <f t="shared" si="17"/>
        <v>0</v>
      </c>
      <c r="CM23" s="138">
        <f t="shared" si="17"/>
        <v>0</v>
      </c>
      <c r="CN23" s="138">
        <f t="shared" si="17"/>
        <v>0</v>
      </c>
      <c r="CO23" s="138">
        <f t="shared" si="17"/>
        <v>0</v>
      </c>
      <c r="CP23" s="138">
        <f t="shared" si="17"/>
        <v>0</v>
      </c>
    </row>
    <row r="24" spans="2:94" s="35" customFormat="1" ht="18" x14ac:dyDescent="0.25">
      <c r="B24" s="121"/>
      <c r="C24" s="44"/>
      <c r="D24" s="44"/>
      <c r="E24" s="45"/>
      <c r="F24" s="128" t="s">
        <v>122</v>
      </c>
      <c r="G24" s="129">
        <v>3.1199999999999999E-2</v>
      </c>
      <c r="H24" s="130"/>
      <c r="I24" s="130"/>
      <c r="J24" s="130"/>
      <c r="K24" s="130"/>
      <c r="L24" s="130"/>
      <c r="M24" s="130"/>
      <c r="N24" s="138">
        <f>+N23*$G24+N21</f>
        <v>0</v>
      </c>
      <c r="O24" s="138">
        <f>+O23*$G24+O21</f>
        <v>0.39429700633809728</v>
      </c>
      <c r="P24" s="138">
        <f t="shared" ref="P24:BZ24" si="18">+P23*$G24+P21</f>
        <v>0.78423096042831486</v>
      </c>
      <c r="Q24" s="138">
        <f t="shared" si="18"/>
        <v>1.165945763856173</v>
      </c>
      <c r="R24" s="138">
        <f t="shared" si="18"/>
        <v>1.539407876621671</v>
      </c>
      <c r="S24" s="138">
        <f t="shared" si="18"/>
        <v>1.8832958861090097</v>
      </c>
      <c r="T24" s="138">
        <f t="shared" si="18"/>
        <v>2.0630610474358964</v>
      </c>
      <c r="U24" s="138">
        <f t="shared" si="18"/>
        <v>2.2373535833331308</v>
      </c>
      <c r="V24" s="138">
        <f t="shared" si="18"/>
        <v>2.4061734938007118</v>
      </c>
      <c r="W24" s="138">
        <f t="shared" si="18"/>
        <v>2.5695207788386401</v>
      </c>
      <c r="X24" s="138">
        <f t="shared" si="18"/>
        <v>2.7273954384469152</v>
      </c>
      <c r="Y24" s="138">
        <f t="shared" si="18"/>
        <v>2.6524028698370126</v>
      </c>
      <c r="Z24" s="138">
        <f t="shared" si="18"/>
        <v>2.5774103012271099</v>
      </c>
      <c r="AA24" s="138">
        <f>+AA23*$G24+AA21</f>
        <v>2.5024177326172068</v>
      </c>
      <c r="AB24" s="138">
        <f t="shared" si="18"/>
        <v>1.995832382527533</v>
      </c>
      <c r="AC24" s="138">
        <f t="shared" si="18"/>
        <v>0</v>
      </c>
      <c r="AD24" s="138">
        <f t="shared" si="18"/>
        <v>0</v>
      </c>
      <c r="AE24" s="138">
        <f t="shared" si="18"/>
        <v>0</v>
      </c>
      <c r="AF24" s="138">
        <f t="shared" si="18"/>
        <v>0</v>
      </c>
      <c r="AG24" s="138">
        <f t="shared" si="18"/>
        <v>0</v>
      </c>
      <c r="AH24" s="138">
        <f t="shared" si="18"/>
        <v>0</v>
      </c>
      <c r="AI24" s="138">
        <f t="shared" si="18"/>
        <v>0</v>
      </c>
      <c r="AJ24" s="138">
        <f t="shared" si="18"/>
        <v>0</v>
      </c>
      <c r="AK24" s="138">
        <f t="shared" si="18"/>
        <v>0</v>
      </c>
      <c r="AL24" s="138">
        <f t="shared" si="18"/>
        <v>0</v>
      </c>
      <c r="AM24" s="138">
        <f t="shared" si="18"/>
        <v>0</v>
      </c>
      <c r="AN24" s="138">
        <f t="shared" si="18"/>
        <v>0</v>
      </c>
      <c r="AO24" s="138">
        <f t="shared" si="18"/>
        <v>0</v>
      </c>
      <c r="AP24" s="138">
        <f t="shared" si="18"/>
        <v>0</v>
      </c>
      <c r="AQ24" s="138">
        <f t="shared" si="18"/>
        <v>0</v>
      </c>
      <c r="AR24" s="138">
        <f t="shared" si="18"/>
        <v>0</v>
      </c>
      <c r="AS24" s="138">
        <f t="shared" si="18"/>
        <v>0</v>
      </c>
      <c r="AT24" s="138">
        <f t="shared" si="18"/>
        <v>0</v>
      </c>
      <c r="AU24" s="138">
        <f t="shared" si="18"/>
        <v>0</v>
      </c>
      <c r="AV24" s="138">
        <f t="shared" si="18"/>
        <v>0</v>
      </c>
      <c r="AW24" s="138">
        <f t="shared" si="18"/>
        <v>0</v>
      </c>
      <c r="AX24" s="138">
        <f t="shared" si="18"/>
        <v>0</v>
      </c>
      <c r="AY24" s="138">
        <f t="shared" si="18"/>
        <v>0</v>
      </c>
      <c r="AZ24" s="138">
        <f t="shared" si="18"/>
        <v>0</v>
      </c>
      <c r="BA24" s="138">
        <f t="shared" si="18"/>
        <v>0</v>
      </c>
      <c r="BB24" s="138">
        <f t="shared" si="18"/>
        <v>0</v>
      </c>
      <c r="BC24" s="138">
        <f t="shared" si="18"/>
        <v>0</v>
      </c>
      <c r="BD24" s="138">
        <f t="shared" si="18"/>
        <v>0</v>
      </c>
      <c r="BE24" s="138">
        <f t="shared" si="18"/>
        <v>0</v>
      </c>
      <c r="BF24" s="138">
        <f t="shared" si="18"/>
        <v>0</v>
      </c>
      <c r="BG24" s="138">
        <f t="shared" si="18"/>
        <v>0</v>
      </c>
      <c r="BH24" s="138">
        <f t="shared" si="18"/>
        <v>0</v>
      </c>
      <c r="BI24" s="138">
        <f t="shared" si="18"/>
        <v>0</v>
      </c>
      <c r="BJ24" s="138">
        <f t="shared" si="18"/>
        <v>0</v>
      </c>
      <c r="BK24" s="138">
        <f t="shared" si="18"/>
        <v>0</v>
      </c>
      <c r="BL24" s="138">
        <f t="shared" si="18"/>
        <v>0</v>
      </c>
      <c r="BM24" s="138">
        <f t="shared" si="18"/>
        <v>0</v>
      </c>
      <c r="BN24" s="138">
        <f t="shared" si="18"/>
        <v>0</v>
      </c>
      <c r="BO24" s="138">
        <f t="shared" si="18"/>
        <v>0</v>
      </c>
      <c r="BP24" s="138">
        <f t="shared" si="18"/>
        <v>0</v>
      </c>
      <c r="BQ24" s="138">
        <f t="shared" si="18"/>
        <v>0</v>
      </c>
      <c r="BR24" s="138">
        <f t="shared" si="18"/>
        <v>0</v>
      </c>
      <c r="BS24" s="138">
        <f t="shared" si="18"/>
        <v>0</v>
      </c>
      <c r="BT24" s="138">
        <f t="shared" si="18"/>
        <v>0</v>
      </c>
      <c r="BU24" s="138">
        <f t="shared" si="18"/>
        <v>0</v>
      </c>
      <c r="BV24" s="138">
        <f t="shared" si="18"/>
        <v>0</v>
      </c>
      <c r="BW24" s="138">
        <f t="shared" si="18"/>
        <v>0</v>
      </c>
      <c r="BX24" s="138">
        <f t="shared" si="18"/>
        <v>0</v>
      </c>
      <c r="BY24" s="138">
        <f t="shared" si="18"/>
        <v>0</v>
      </c>
      <c r="BZ24" s="138">
        <f t="shared" si="18"/>
        <v>0</v>
      </c>
      <c r="CA24" s="138">
        <f t="shared" ref="CA24:CP24" si="19">+CA23*$G24+CA21</f>
        <v>0</v>
      </c>
      <c r="CB24" s="138">
        <f t="shared" si="19"/>
        <v>0</v>
      </c>
      <c r="CC24" s="138">
        <f t="shared" si="19"/>
        <v>0</v>
      </c>
      <c r="CD24" s="138">
        <f t="shared" si="19"/>
        <v>0</v>
      </c>
      <c r="CE24" s="138">
        <f t="shared" si="19"/>
        <v>0</v>
      </c>
      <c r="CF24" s="138">
        <f t="shared" si="19"/>
        <v>0</v>
      </c>
      <c r="CG24" s="138">
        <f t="shared" si="19"/>
        <v>0</v>
      </c>
      <c r="CH24" s="138">
        <f t="shared" si="19"/>
        <v>0</v>
      </c>
      <c r="CI24" s="138">
        <f t="shared" si="19"/>
        <v>0</v>
      </c>
      <c r="CJ24" s="138">
        <f t="shared" si="19"/>
        <v>0</v>
      </c>
      <c r="CK24" s="138">
        <f t="shared" si="19"/>
        <v>0</v>
      </c>
      <c r="CL24" s="138">
        <f t="shared" si="19"/>
        <v>0</v>
      </c>
      <c r="CM24" s="138">
        <f t="shared" si="19"/>
        <v>0</v>
      </c>
      <c r="CN24" s="138">
        <f t="shared" si="19"/>
        <v>0</v>
      </c>
      <c r="CO24" s="138">
        <f t="shared" si="19"/>
        <v>0</v>
      </c>
      <c r="CP24" s="138">
        <f t="shared" si="19"/>
        <v>0</v>
      </c>
    </row>
    <row r="25" spans="2:94" s="35" customFormat="1" ht="15" x14ac:dyDescent="0.2">
      <c r="B25" s="121"/>
      <c r="C25" s="44"/>
      <c r="D25" s="44"/>
      <c r="E25" s="45"/>
    </row>
    <row r="26" spans="2:94" s="35" customFormat="1" ht="15.75" thickBot="1" x14ac:dyDescent="0.25">
      <c r="B26" s="43"/>
      <c r="C26" s="44"/>
      <c r="D26" s="44"/>
      <c r="E26" s="45"/>
      <c r="F26" s="44"/>
      <c r="G26" s="44"/>
      <c r="H26" s="44"/>
      <c r="I26" s="46"/>
      <c r="J26" s="47"/>
    </row>
    <row r="27" spans="2:94" ht="15.75" thickBot="1" x14ac:dyDescent="0.25">
      <c r="B27" s="147" t="s">
        <v>123</v>
      </c>
      <c r="C27" s="148"/>
      <c r="D27" s="48"/>
      <c r="E27" s="49"/>
      <c r="F27" s="48"/>
      <c r="G27" s="48"/>
      <c r="H27" s="48"/>
      <c r="I27" s="50"/>
      <c r="J27" s="51"/>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row>
    <row r="28" spans="2:94" ht="129.75" thickBot="1" x14ac:dyDescent="0.25">
      <c r="B28" s="53" t="s">
        <v>5</v>
      </c>
      <c r="C28" s="54" t="s">
        <v>6</v>
      </c>
      <c r="D28" s="55" t="s">
        <v>7</v>
      </c>
      <c r="E28" s="55" t="s">
        <v>8</v>
      </c>
      <c r="F28" s="55" t="s">
        <v>9</v>
      </c>
      <c r="G28" s="55" t="s">
        <v>10</v>
      </c>
      <c r="H28" s="56"/>
      <c r="I28" s="57" t="s">
        <v>12</v>
      </c>
      <c r="J28" s="58" t="s">
        <v>13</v>
      </c>
      <c r="K28" s="58" t="s">
        <v>14</v>
      </c>
      <c r="L28" s="58" t="s">
        <v>15</v>
      </c>
      <c r="M28" s="58" t="s">
        <v>16</v>
      </c>
      <c r="N28" s="58" t="s">
        <v>17</v>
      </c>
      <c r="O28" s="58" t="s">
        <v>18</v>
      </c>
      <c r="P28" s="58" t="s">
        <v>19</v>
      </c>
      <c r="Q28" s="58" t="s">
        <v>20</v>
      </c>
      <c r="R28" s="58" t="s">
        <v>21</v>
      </c>
      <c r="S28" s="58" t="s">
        <v>22</v>
      </c>
      <c r="T28" s="58" t="s">
        <v>23</v>
      </c>
      <c r="U28" s="58" t="s">
        <v>24</v>
      </c>
      <c r="V28" s="58" t="s">
        <v>25</v>
      </c>
      <c r="W28" s="58" t="s">
        <v>26</v>
      </c>
      <c r="X28" s="58" t="s">
        <v>27</v>
      </c>
      <c r="Y28" s="58" t="s">
        <v>28</v>
      </c>
      <c r="Z28" s="58" t="s">
        <v>29</v>
      </c>
      <c r="AA28" s="58" t="s">
        <v>30</v>
      </c>
      <c r="AB28" s="58" t="s">
        <v>31</v>
      </c>
      <c r="AC28" s="58" t="s">
        <v>32</v>
      </c>
      <c r="AD28" s="58" t="s">
        <v>33</v>
      </c>
      <c r="AE28" s="58" t="s">
        <v>34</v>
      </c>
      <c r="AF28" s="58" t="s">
        <v>35</v>
      </c>
      <c r="AG28" s="58" t="s">
        <v>36</v>
      </c>
      <c r="AH28" s="58" t="s">
        <v>37</v>
      </c>
      <c r="AI28" s="58" t="s">
        <v>38</v>
      </c>
      <c r="AJ28" s="58" t="s">
        <v>39</v>
      </c>
      <c r="AK28" s="58" t="s">
        <v>40</v>
      </c>
      <c r="AL28" s="58" t="s">
        <v>41</v>
      </c>
      <c r="AM28" s="58" t="s">
        <v>42</v>
      </c>
      <c r="AN28" s="58" t="s">
        <v>43</v>
      </c>
      <c r="AO28" s="58" t="s">
        <v>44</v>
      </c>
      <c r="AP28" s="58" t="s">
        <v>45</v>
      </c>
      <c r="AQ28" s="58" t="s">
        <v>46</v>
      </c>
      <c r="AR28" s="58" t="s">
        <v>47</v>
      </c>
      <c r="AS28" s="58" t="s">
        <v>48</v>
      </c>
      <c r="AT28" s="58" t="s">
        <v>49</v>
      </c>
      <c r="AU28" s="58" t="s">
        <v>50</v>
      </c>
      <c r="AV28" s="58" t="s">
        <v>51</v>
      </c>
      <c r="AW28" s="58" t="s">
        <v>52</v>
      </c>
      <c r="AX28" s="58" t="s">
        <v>53</v>
      </c>
      <c r="AY28" s="58" t="s">
        <v>54</v>
      </c>
      <c r="AZ28" s="58" t="s">
        <v>55</v>
      </c>
      <c r="BA28" s="58" t="s">
        <v>56</v>
      </c>
      <c r="BB28" s="58" t="s">
        <v>57</v>
      </c>
      <c r="BC28" s="58" t="s">
        <v>58</v>
      </c>
      <c r="BD28" s="58" t="s">
        <v>59</v>
      </c>
      <c r="BE28" s="58" t="s">
        <v>60</v>
      </c>
      <c r="BF28" s="58" t="s">
        <v>61</v>
      </c>
      <c r="BG28" s="58" t="s">
        <v>62</v>
      </c>
      <c r="BH28" s="58" t="s">
        <v>63</v>
      </c>
      <c r="BI28" s="58" t="s">
        <v>64</v>
      </c>
      <c r="BJ28" s="58" t="s">
        <v>65</v>
      </c>
      <c r="BK28" s="58" t="s">
        <v>66</v>
      </c>
      <c r="BL28" s="58" t="s">
        <v>67</v>
      </c>
      <c r="BM28" s="58" t="s">
        <v>68</v>
      </c>
      <c r="BN28" s="58" t="s">
        <v>69</v>
      </c>
      <c r="BO28" s="58" t="s">
        <v>70</v>
      </c>
      <c r="BP28" s="58" t="s">
        <v>71</v>
      </c>
      <c r="BQ28" s="58" t="s">
        <v>72</v>
      </c>
      <c r="BR28" s="58" t="s">
        <v>73</v>
      </c>
      <c r="BS28" s="58" t="s">
        <v>74</v>
      </c>
      <c r="BT28" s="58" t="s">
        <v>75</v>
      </c>
      <c r="BU28" s="58" t="s">
        <v>76</v>
      </c>
      <c r="BV28" s="58" t="s">
        <v>77</v>
      </c>
      <c r="BW28" s="58" t="s">
        <v>78</v>
      </c>
      <c r="BX28" s="58" t="s">
        <v>79</v>
      </c>
      <c r="BY28" s="58" t="s">
        <v>80</v>
      </c>
      <c r="BZ28" s="58" t="s">
        <v>81</v>
      </c>
      <c r="CA28" s="58" t="s">
        <v>82</v>
      </c>
      <c r="CB28" s="58" t="s">
        <v>83</v>
      </c>
      <c r="CC28" s="58" t="s">
        <v>84</v>
      </c>
      <c r="CD28" s="58" t="s">
        <v>85</v>
      </c>
      <c r="CE28" s="58" t="s">
        <v>86</v>
      </c>
      <c r="CF28" s="58" t="s">
        <v>87</v>
      </c>
      <c r="CG28" s="58" t="s">
        <v>88</v>
      </c>
      <c r="CH28" s="58" t="s">
        <v>89</v>
      </c>
      <c r="CI28" s="58" t="s">
        <v>90</v>
      </c>
      <c r="CJ28" s="58" t="s">
        <v>91</v>
      </c>
      <c r="CK28" s="58" t="s">
        <v>92</v>
      </c>
      <c r="CL28" s="58" t="s">
        <v>93</v>
      </c>
      <c r="CM28" s="58" t="s">
        <v>94</v>
      </c>
      <c r="CN28" s="58" t="s">
        <v>95</v>
      </c>
      <c r="CO28" s="58" t="s">
        <v>96</v>
      </c>
      <c r="CP28" s="59" t="s">
        <v>97</v>
      </c>
    </row>
    <row r="29" spans="2:94" ht="15" x14ac:dyDescent="0.2">
      <c r="B29" s="141" t="s">
        <v>124</v>
      </c>
      <c r="C29" s="60"/>
      <c r="D29" s="19"/>
      <c r="E29" s="19" t="s">
        <v>104</v>
      </c>
      <c r="F29" s="20" t="s">
        <v>125</v>
      </c>
      <c r="G29" s="20"/>
      <c r="H29" s="19" t="s">
        <v>111</v>
      </c>
      <c r="I29" s="61"/>
      <c r="J29" s="62"/>
      <c r="K29" s="21"/>
      <c r="L29" s="22"/>
      <c r="M29" s="22"/>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4"/>
    </row>
    <row r="30" spans="2:94" ht="15" x14ac:dyDescent="0.2">
      <c r="B30" s="149"/>
      <c r="C30" s="63"/>
      <c r="D30" s="26"/>
      <c r="E30" s="26" t="s">
        <v>104</v>
      </c>
      <c r="F30" s="28" t="s">
        <v>125</v>
      </c>
      <c r="G30" s="28"/>
      <c r="H30" s="26" t="s">
        <v>126</v>
      </c>
      <c r="I30" s="64"/>
      <c r="J30" s="65"/>
      <c r="K30" s="29"/>
      <c r="L30" s="30"/>
      <c r="M30" s="30"/>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2"/>
    </row>
    <row r="31" spans="2:94" ht="15" x14ac:dyDescent="0.2">
      <c r="B31" s="149"/>
      <c r="C31" s="63"/>
      <c r="D31" s="26"/>
      <c r="E31" s="26" t="s">
        <v>109</v>
      </c>
      <c r="F31" s="26" t="s">
        <v>127</v>
      </c>
      <c r="G31" s="26"/>
      <c r="H31" s="26" t="s">
        <v>111</v>
      </c>
      <c r="I31" s="66"/>
      <c r="J31" s="65"/>
      <c r="K31" s="29"/>
      <c r="L31" s="30"/>
      <c r="M31" s="30"/>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2"/>
    </row>
    <row r="32" spans="2:94" ht="28.5" x14ac:dyDescent="0.2">
      <c r="B32" s="149"/>
      <c r="C32" s="63"/>
      <c r="D32" s="26"/>
      <c r="E32" s="26" t="s">
        <v>109</v>
      </c>
      <c r="F32" s="26" t="s">
        <v>128</v>
      </c>
      <c r="G32" s="26"/>
      <c r="H32" s="26" t="s">
        <v>111</v>
      </c>
      <c r="I32" s="66"/>
      <c r="J32" s="65"/>
      <c r="K32" s="29"/>
      <c r="L32" s="30"/>
      <c r="M32" s="30"/>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2"/>
    </row>
    <row r="33" spans="2:94" ht="28.5" x14ac:dyDescent="0.2">
      <c r="B33" s="149"/>
      <c r="C33" s="63"/>
      <c r="D33" s="26"/>
      <c r="E33" s="26" t="s">
        <v>109</v>
      </c>
      <c r="F33" s="26" t="s">
        <v>129</v>
      </c>
      <c r="G33" s="26"/>
      <c r="H33" s="26" t="s">
        <v>111</v>
      </c>
      <c r="I33" s="66"/>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28.5" x14ac:dyDescent="0.2">
      <c r="B34" s="149"/>
      <c r="C34" s="63"/>
      <c r="D34" s="26"/>
      <c r="E34" s="26" t="s">
        <v>109</v>
      </c>
      <c r="F34" s="26" t="s">
        <v>130</v>
      </c>
      <c r="G34" s="26"/>
      <c r="H34" s="26" t="s">
        <v>111</v>
      </c>
      <c r="I34" s="64"/>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49"/>
      <c r="C35" s="63"/>
      <c r="D35" s="26"/>
      <c r="E35" s="26" t="s">
        <v>109</v>
      </c>
      <c r="F35" s="26" t="s">
        <v>131</v>
      </c>
      <c r="G35" s="26"/>
      <c r="H35" s="26" t="s">
        <v>111</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132</v>
      </c>
      <c r="G36" s="26"/>
      <c r="H36" s="26" t="s">
        <v>111</v>
      </c>
      <c r="I36" s="64"/>
      <c r="J36" s="67"/>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75" thickBot="1" x14ac:dyDescent="0.25">
      <c r="B37" s="149"/>
      <c r="C37" s="63"/>
      <c r="D37" s="26"/>
      <c r="E37" s="26" t="s">
        <v>109</v>
      </c>
      <c r="F37" s="26" t="s">
        <v>133</v>
      </c>
      <c r="G37" s="26"/>
      <c r="H37" s="26" t="s">
        <v>111</v>
      </c>
      <c r="I37" s="66"/>
      <c r="J37" s="67"/>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134</v>
      </c>
      <c r="G38" s="26"/>
      <c r="H38" s="26" t="s">
        <v>111</v>
      </c>
      <c r="I38" s="66"/>
      <c r="J38" s="67"/>
      <c r="K38" s="29"/>
      <c r="L38" s="30"/>
      <c r="M38" s="30"/>
      <c r="N38" s="31"/>
      <c r="O38" s="23"/>
      <c r="P38" s="23"/>
      <c r="Q38" s="23"/>
      <c r="R38" s="23"/>
      <c r="S38" s="23"/>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49"/>
      <c r="C39" s="63"/>
      <c r="D39" s="26"/>
      <c r="E39" s="26" t="s">
        <v>109</v>
      </c>
      <c r="F39" s="26" t="s">
        <v>134</v>
      </c>
      <c r="G39" s="26"/>
      <c r="H39" s="26" t="s">
        <v>111</v>
      </c>
      <c r="I39" s="66"/>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c r="D40" s="26"/>
      <c r="E40" s="26" t="s">
        <v>109</v>
      </c>
      <c r="F40" s="26" t="s">
        <v>134</v>
      </c>
      <c r="G40" s="26"/>
      <c r="H40" s="26" t="s">
        <v>111</v>
      </c>
      <c r="I40" s="66"/>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134</v>
      </c>
      <c r="G41" s="26"/>
      <c r="H41" s="26" t="s">
        <v>111</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134</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x14ac:dyDescent="0.2">
      <c r="B43" s="149"/>
      <c r="C43" s="63"/>
      <c r="D43" s="26"/>
      <c r="E43" s="26" t="s">
        <v>109</v>
      </c>
      <c r="F43" s="26" t="s">
        <v>135</v>
      </c>
      <c r="G43" s="26"/>
      <c r="H43" s="26" t="s">
        <v>111</v>
      </c>
      <c r="I43" s="68"/>
      <c r="J43" s="30"/>
      <c r="K43" s="30"/>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x14ac:dyDescent="0.2">
      <c r="B44" s="149"/>
      <c r="C44" s="63"/>
      <c r="D44" s="26"/>
      <c r="E44" s="26" t="s">
        <v>109</v>
      </c>
      <c r="F44" s="26" t="s">
        <v>136</v>
      </c>
      <c r="G44" s="26"/>
      <c r="H44" s="26" t="s">
        <v>111</v>
      </c>
      <c r="I44" s="68"/>
      <c r="J44" s="30"/>
      <c r="K44" s="30"/>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28.5" x14ac:dyDescent="0.2">
      <c r="B45" s="149"/>
      <c r="C45" s="63"/>
      <c r="D45" s="26"/>
      <c r="E45" s="26" t="s">
        <v>109</v>
      </c>
      <c r="F45" s="26" t="s">
        <v>137</v>
      </c>
      <c r="G45" s="26"/>
      <c r="H45" s="26" t="s">
        <v>111</v>
      </c>
      <c r="I45" s="68"/>
      <c r="J45" s="30"/>
      <c r="K45" s="30"/>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49"/>
      <c r="C46" s="63"/>
      <c r="D46" s="26"/>
      <c r="E46" s="26" t="s">
        <v>109</v>
      </c>
      <c r="F46" s="26" t="s">
        <v>138</v>
      </c>
      <c r="G46" s="26"/>
      <c r="H46" s="26" t="s">
        <v>111</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42.75" x14ac:dyDescent="0.2">
      <c r="B47" s="149"/>
      <c r="C47" s="63"/>
      <c r="D47" s="26"/>
      <c r="E47" s="26" t="s">
        <v>109</v>
      </c>
      <c r="F47" s="26" t="s">
        <v>139</v>
      </c>
      <c r="G47" s="26"/>
      <c r="H47" s="26" t="s">
        <v>111</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140</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49"/>
      <c r="C49" s="63"/>
      <c r="D49" s="26"/>
      <c r="E49" s="26" t="s">
        <v>109</v>
      </c>
      <c r="F49" s="26" t="s">
        <v>141</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49"/>
      <c r="C50" s="63"/>
      <c r="D50" s="26"/>
      <c r="E50" s="26" t="s">
        <v>109</v>
      </c>
      <c r="F50" s="26" t="s">
        <v>142</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49"/>
      <c r="C51" s="63"/>
      <c r="D51" s="26"/>
      <c r="E51" s="26" t="s">
        <v>109</v>
      </c>
      <c r="F51" s="26" t="s">
        <v>143</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49"/>
      <c r="C52" s="63"/>
      <c r="D52" s="26"/>
      <c r="E52" s="26" t="s">
        <v>109</v>
      </c>
      <c r="F52" s="26" t="s">
        <v>144</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145</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146</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ht="28.5" x14ac:dyDescent="0.2">
      <c r="B55" s="149"/>
      <c r="C55" s="63"/>
      <c r="D55" s="26"/>
      <c r="E55" s="26" t="s">
        <v>109</v>
      </c>
      <c r="F55" s="26" t="s">
        <v>147</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148</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149</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150</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151</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152</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ht="28.5" x14ac:dyDescent="0.2">
      <c r="B61" s="149"/>
      <c r="C61" s="63"/>
      <c r="D61" s="26"/>
      <c r="E61" s="26" t="s">
        <v>109</v>
      </c>
      <c r="F61" s="26" t="s">
        <v>153</v>
      </c>
      <c r="G61" s="26"/>
      <c r="H61" s="26" t="s">
        <v>111</v>
      </c>
      <c r="I61" s="30"/>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154</v>
      </c>
      <c r="G62" s="26"/>
      <c r="H62" s="26" t="s">
        <v>111</v>
      </c>
      <c r="I62" s="30"/>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155</v>
      </c>
      <c r="G63" s="26"/>
      <c r="H63" s="26" t="s">
        <v>111</v>
      </c>
      <c r="I63" s="30"/>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156</v>
      </c>
      <c r="G64" s="26"/>
      <c r="H64" s="26" t="s">
        <v>111</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157</v>
      </c>
      <c r="G65" s="26"/>
      <c r="H65" s="26" t="s">
        <v>111</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158</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ht="28.5" x14ac:dyDescent="0.2">
      <c r="B67" s="149"/>
      <c r="C67" s="63"/>
      <c r="D67" s="26"/>
      <c r="E67" s="26" t="s">
        <v>159</v>
      </c>
      <c r="F67" s="26"/>
      <c r="G67" s="26"/>
      <c r="H67" s="26"/>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ht="28.5" x14ac:dyDescent="0.2">
      <c r="B68" s="149"/>
      <c r="C68" s="69"/>
      <c r="D68" s="31"/>
      <c r="E68" s="26" t="s">
        <v>160</v>
      </c>
      <c r="F68" s="26"/>
      <c r="G68" s="31"/>
      <c r="H68" s="31"/>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ht="29.25" thickBot="1" x14ac:dyDescent="0.25">
      <c r="B69" s="150"/>
      <c r="C69" s="70"/>
      <c r="D69" s="71"/>
      <c r="E69" s="72" t="s">
        <v>161</v>
      </c>
      <c r="F69" s="72"/>
      <c r="G69" s="71"/>
      <c r="H69" s="71"/>
      <c r="I69" s="73"/>
      <c r="J69" s="73"/>
      <c r="K69" s="73"/>
      <c r="L69" s="73"/>
      <c r="M69" s="73"/>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42"/>
    </row>
    <row r="71" spans="2:94" ht="15" thickBot="1" x14ac:dyDescent="0.25"/>
    <row r="72" spans="2:94" ht="57.75" thickBot="1" x14ac:dyDescent="0.25">
      <c r="B72" s="74" t="s">
        <v>1</v>
      </c>
      <c r="C72" s="4" t="str">
        <f>'[1]TITLE PAGE'!$D$18</f>
        <v>Essex and Suffolk Water</v>
      </c>
      <c r="D72" s="74" t="s">
        <v>2</v>
      </c>
      <c r="E72" s="75"/>
    </row>
    <row r="73" spans="2:94" ht="15" thickBot="1" x14ac:dyDescent="0.25">
      <c r="B73" s="9"/>
      <c r="C73" s="9"/>
      <c r="D73" s="9"/>
      <c r="E73" s="9"/>
    </row>
    <row r="74" spans="2:94" ht="15.75" thickBot="1" x14ac:dyDescent="0.25">
      <c r="B74" s="139" t="s">
        <v>162</v>
      </c>
      <c r="C74" s="140"/>
      <c r="D74" s="76" t="s">
        <v>163</v>
      </c>
      <c r="E74" s="76" t="s">
        <v>163</v>
      </c>
      <c r="F74" s="77"/>
      <c r="G74" s="77"/>
      <c r="H74" s="77"/>
      <c r="I74" s="77"/>
      <c r="J74" s="77"/>
      <c r="K74" s="77"/>
      <c r="L74" s="78"/>
      <c r="M74" s="77"/>
    </row>
    <row r="75" spans="2:94" x14ac:dyDescent="0.2">
      <c r="B75" s="79" t="s">
        <v>164</v>
      </c>
      <c r="C75" s="80"/>
      <c r="D75" s="81"/>
      <c r="E75" s="35"/>
      <c r="F75" s="77"/>
      <c r="G75" s="77"/>
      <c r="H75" s="77"/>
      <c r="I75" s="77"/>
      <c r="J75" s="77"/>
      <c r="K75" s="77"/>
      <c r="L75" s="78"/>
      <c r="M75" s="77"/>
    </row>
    <row r="76" spans="2:94" x14ac:dyDescent="0.2">
      <c r="B76" s="82" t="s">
        <v>165</v>
      </c>
      <c r="C76" s="77" t="s">
        <v>166</v>
      </c>
      <c r="D76" s="83">
        <f>3.5%</f>
        <v>3.5000000000000003E-2</v>
      </c>
      <c r="E76" s="35"/>
      <c r="F76" s="77"/>
      <c r="G76" s="77"/>
      <c r="H76" s="77"/>
      <c r="I76" s="77"/>
      <c r="J76" s="77"/>
      <c r="K76" s="77"/>
      <c r="L76" s="78"/>
      <c r="M76" s="77"/>
    </row>
    <row r="77" spans="2:94" x14ac:dyDescent="0.2">
      <c r="B77" s="82" t="s">
        <v>167</v>
      </c>
      <c r="C77" s="77" t="s">
        <v>121</v>
      </c>
      <c r="D77" s="83">
        <v>2.92E-2</v>
      </c>
      <c r="E77" s="35"/>
      <c r="F77" s="77"/>
      <c r="G77" s="77"/>
      <c r="H77" s="77"/>
      <c r="I77" s="77"/>
      <c r="J77" s="77"/>
      <c r="K77" s="77"/>
      <c r="L77" s="78"/>
      <c r="M77" s="77"/>
    </row>
    <row r="78" spans="2:94" x14ac:dyDescent="0.2">
      <c r="B78" s="82" t="s">
        <v>168</v>
      </c>
      <c r="C78" s="77" t="s">
        <v>169</v>
      </c>
      <c r="D78" s="84">
        <v>5</v>
      </c>
      <c r="E78" s="35"/>
      <c r="F78" s="77"/>
      <c r="G78" s="77"/>
      <c r="H78" s="77"/>
      <c r="I78" s="77"/>
      <c r="J78" s="77"/>
      <c r="K78" s="77"/>
      <c r="L78" s="78"/>
      <c r="M78" s="77"/>
    </row>
    <row r="79" spans="2:94" x14ac:dyDescent="0.2">
      <c r="B79" s="82" t="s">
        <v>170</v>
      </c>
      <c r="C79" s="77" t="s">
        <v>171</v>
      </c>
      <c r="D79" s="85">
        <v>1000</v>
      </c>
      <c r="E79" s="35"/>
      <c r="F79" s="77"/>
      <c r="G79" s="77"/>
      <c r="H79" s="77"/>
      <c r="I79" s="77"/>
      <c r="J79" s="77"/>
      <c r="K79" s="77"/>
      <c r="L79" s="78"/>
      <c r="M79" s="77"/>
    </row>
    <row r="80" spans="2:94" x14ac:dyDescent="0.2">
      <c r="B80" s="86" t="s">
        <v>172</v>
      </c>
      <c r="C80" s="87" t="s">
        <v>173</v>
      </c>
      <c r="D80" s="88">
        <f>1/D78</f>
        <v>0.2</v>
      </c>
      <c r="E80" s="35"/>
      <c r="F80" s="77"/>
      <c r="G80" s="77"/>
      <c r="H80" s="77"/>
      <c r="I80" s="77"/>
      <c r="J80" s="77"/>
      <c r="K80" s="77"/>
      <c r="L80" s="78"/>
      <c r="M80" s="77"/>
    </row>
    <row r="81" spans="2:13" x14ac:dyDescent="0.2">
      <c r="B81" s="78"/>
      <c r="C81" s="77"/>
      <c r="D81" s="77"/>
      <c r="E81" s="77"/>
      <c r="F81" s="77"/>
      <c r="G81" s="77"/>
      <c r="H81" s="77"/>
      <c r="I81" s="77"/>
      <c r="J81" s="77"/>
      <c r="K81" s="77"/>
      <c r="L81" s="78"/>
      <c r="M81" s="77"/>
    </row>
    <row r="82" spans="2:13" ht="15" thickBot="1" x14ac:dyDescent="0.25">
      <c r="B82" s="78"/>
      <c r="C82" s="77"/>
      <c r="D82" s="77"/>
      <c r="E82" s="89">
        <v>1</v>
      </c>
      <c r="F82" s="89">
        <v>2</v>
      </c>
      <c r="G82" s="89">
        <v>3</v>
      </c>
      <c r="H82" s="89">
        <v>4</v>
      </c>
      <c r="I82" s="89">
        <v>5</v>
      </c>
      <c r="K82" s="77"/>
      <c r="L82" s="78"/>
      <c r="M82" s="77"/>
    </row>
    <row r="83" spans="2:13" x14ac:dyDescent="0.2">
      <c r="B83" s="90"/>
      <c r="C83" s="91"/>
      <c r="D83" s="91"/>
      <c r="E83" s="92" t="s">
        <v>174</v>
      </c>
      <c r="F83" s="92" t="s">
        <v>175</v>
      </c>
      <c r="G83" s="92" t="s">
        <v>176</v>
      </c>
      <c r="H83" s="92" t="s">
        <v>177</v>
      </c>
      <c r="I83" s="93" t="s">
        <v>178</v>
      </c>
      <c r="J83" s="77"/>
      <c r="K83" s="162" t="s">
        <v>179</v>
      </c>
      <c r="L83" s="163"/>
      <c r="M83" s="77"/>
    </row>
    <row r="84" spans="2:13" ht="15" thickBot="1" x14ac:dyDescent="0.25">
      <c r="B84" s="94" t="s">
        <v>180</v>
      </c>
      <c r="C84" s="95" t="s">
        <v>108</v>
      </c>
      <c r="D84" s="95"/>
      <c r="E84" s="96">
        <f>1/((1+$D$76)^(E82))</f>
        <v>0.96618357487922713</v>
      </c>
      <c r="F84" s="96">
        <f t="shared" ref="F84:I84" si="20">1/((1+$D$76)^(F82))</f>
        <v>0.93351070036640305</v>
      </c>
      <c r="G84" s="96">
        <f t="shared" si="20"/>
        <v>0.90194270566802237</v>
      </c>
      <c r="H84" s="96">
        <f t="shared" si="20"/>
        <v>0.87144222769857238</v>
      </c>
      <c r="I84" s="96">
        <f t="shared" si="20"/>
        <v>0.84197316685852419</v>
      </c>
      <c r="J84" s="77"/>
      <c r="K84" s="164" t="s">
        <v>181</v>
      </c>
      <c r="L84" s="165"/>
      <c r="M84" s="77"/>
    </row>
    <row r="85" spans="2:13" ht="15" thickBot="1" x14ac:dyDescent="0.25">
      <c r="B85" s="78"/>
      <c r="C85" s="77"/>
      <c r="D85" s="77"/>
      <c r="E85" s="77"/>
      <c r="F85" s="77"/>
      <c r="G85" s="77"/>
      <c r="H85" s="77"/>
      <c r="I85" s="77"/>
      <c r="J85" s="77"/>
      <c r="K85" s="97"/>
      <c r="L85" s="98"/>
      <c r="M85" s="77"/>
    </row>
    <row r="86" spans="2:13" x14ac:dyDescent="0.2">
      <c r="B86" s="99" t="s">
        <v>182</v>
      </c>
      <c r="C86" s="100"/>
      <c r="D86" s="100"/>
      <c r="E86" s="101"/>
      <c r="F86" s="101"/>
      <c r="G86" s="101"/>
      <c r="H86" s="101"/>
      <c r="I86" s="102"/>
      <c r="J86" s="77"/>
      <c r="K86" s="97"/>
      <c r="L86" s="98"/>
      <c r="M86" s="77"/>
    </row>
    <row r="87" spans="2:13" x14ac:dyDescent="0.2">
      <c r="B87" s="103"/>
      <c r="C87" s="104"/>
      <c r="D87" s="105" t="s">
        <v>183</v>
      </c>
      <c r="E87" s="106" t="s">
        <v>174</v>
      </c>
      <c r="F87" s="106" t="s">
        <v>175</v>
      </c>
      <c r="G87" s="106" t="s">
        <v>176</v>
      </c>
      <c r="H87" s="106" t="s">
        <v>177</v>
      </c>
      <c r="I87" s="107" t="s">
        <v>178</v>
      </c>
      <c r="J87" s="77"/>
      <c r="K87" s="97"/>
      <c r="L87" s="98"/>
      <c r="M87" s="77"/>
    </row>
    <row r="88" spans="2:13" x14ac:dyDescent="0.2">
      <c r="B88" s="97" t="s">
        <v>184</v>
      </c>
      <c r="C88" s="77" t="s">
        <v>116</v>
      </c>
      <c r="D88" s="108" t="s">
        <v>185</v>
      </c>
      <c r="E88" s="109">
        <f>D79</f>
        <v>1000</v>
      </c>
      <c r="F88" s="109">
        <f>E90</f>
        <v>800</v>
      </c>
      <c r="G88" s="109">
        <f>F90</f>
        <v>600</v>
      </c>
      <c r="H88" s="109">
        <f>G90</f>
        <v>400</v>
      </c>
      <c r="I88" s="110">
        <f>H90</f>
        <v>200</v>
      </c>
      <c r="J88" s="77"/>
      <c r="K88" s="166" t="s">
        <v>186</v>
      </c>
      <c r="L88" s="167"/>
      <c r="M88" s="77"/>
    </row>
    <row r="89" spans="2:13" x14ac:dyDescent="0.2">
      <c r="B89" s="97" t="s">
        <v>187</v>
      </c>
      <c r="C89" s="77" t="s">
        <v>118</v>
      </c>
      <c r="D89" s="108" t="s">
        <v>185</v>
      </c>
      <c r="E89" s="109">
        <f>$E$88*$D$80</f>
        <v>200</v>
      </c>
      <c r="F89" s="109">
        <f>$E$88*$D$80</f>
        <v>200</v>
      </c>
      <c r="G89" s="109">
        <f>$E$88*$D$80</f>
        <v>200</v>
      </c>
      <c r="H89" s="109">
        <f>$E$88*$D$80</f>
        <v>200</v>
      </c>
      <c r="I89" s="110">
        <f>$E$88*$D$80</f>
        <v>200</v>
      </c>
      <c r="J89" s="77"/>
      <c r="K89" s="168" t="s">
        <v>188</v>
      </c>
      <c r="L89" s="169"/>
      <c r="M89" s="77"/>
    </row>
    <row r="90" spans="2:13" x14ac:dyDescent="0.2">
      <c r="B90" s="97" t="s">
        <v>189</v>
      </c>
      <c r="C90" s="77" t="s">
        <v>119</v>
      </c>
      <c r="D90" s="108" t="s">
        <v>185</v>
      </c>
      <c r="E90" s="109">
        <f>E88-E89</f>
        <v>800</v>
      </c>
      <c r="F90" s="109">
        <f>F88-F89</f>
        <v>600</v>
      </c>
      <c r="G90" s="109">
        <f>G88-G89</f>
        <v>400</v>
      </c>
      <c r="H90" s="109">
        <f>H88-H89</f>
        <v>200</v>
      </c>
      <c r="I90" s="110">
        <f>I88-I89</f>
        <v>0</v>
      </c>
      <c r="J90" s="77"/>
      <c r="K90" s="170" t="s">
        <v>190</v>
      </c>
      <c r="L90" s="171"/>
      <c r="M90" s="77"/>
    </row>
    <row r="91" spans="2:13" x14ac:dyDescent="0.2">
      <c r="B91" s="97" t="s">
        <v>191</v>
      </c>
      <c r="C91" s="77" t="s">
        <v>120</v>
      </c>
      <c r="D91" s="108" t="s">
        <v>185</v>
      </c>
      <c r="E91" s="109">
        <f>AVERAGE(E88,E90)</f>
        <v>900</v>
      </c>
      <c r="F91" s="109">
        <f>AVERAGE(F88,F90)</f>
        <v>700</v>
      </c>
      <c r="G91" s="109">
        <f>AVERAGE(G88,G90)</f>
        <v>500</v>
      </c>
      <c r="H91" s="109">
        <f>AVERAGE(H88,H90)</f>
        <v>300</v>
      </c>
      <c r="I91" s="110">
        <f>AVERAGE(I88,I90)</f>
        <v>100</v>
      </c>
      <c r="J91" s="77"/>
      <c r="K91" s="170" t="s">
        <v>192</v>
      </c>
      <c r="L91" s="171"/>
      <c r="M91" s="77"/>
    </row>
    <row r="92" spans="2:13" x14ac:dyDescent="0.2">
      <c r="B92" s="97" t="s">
        <v>193</v>
      </c>
      <c r="C92" s="77" t="s">
        <v>106</v>
      </c>
      <c r="D92" s="108" t="s">
        <v>185</v>
      </c>
      <c r="E92" s="109">
        <f>(E91*($D$77))+E89</f>
        <v>226.28</v>
      </c>
      <c r="F92" s="109">
        <f>(F91*($D$77))+F89</f>
        <v>220.44</v>
      </c>
      <c r="G92" s="109">
        <f>(G91*($D$77))+G89</f>
        <v>214.6</v>
      </c>
      <c r="H92" s="109">
        <f>(H91*($D$77))+H89</f>
        <v>208.76</v>
      </c>
      <c r="I92" s="110">
        <f>(I91*($D$77))+I89</f>
        <v>202.92</v>
      </c>
      <c r="J92" s="77"/>
      <c r="K92" s="151" t="s">
        <v>194</v>
      </c>
      <c r="L92" s="152"/>
      <c r="M92" s="77"/>
    </row>
    <row r="93" spans="2:13" x14ac:dyDescent="0.2">
      <c r="B93" s="97" t="s">
        <v>195</v>
      </c>
      <c r="C93" s="77" t="s">
        <v>196</v>
      </c>
      <c r="D93" s="108" t="s">
        <v>185</v>
      </c>
      <c r="E93" s="109">
        <f>E92*E84</f>
        <v>218.62801932367151</v>
      </c>
      <c r="F93" s="109">
        <f>F92*F84</f>
        <v>205.78309878876988</v>
      </c>
      <c r="G93" s="109">
        <f>G92*G84</f>
        <v>193.55690463635759</v>
      </c>
      <c r="H93" s="109">
        <f>H92*H84</f>
        <v>181.92227945435397</v>
      </c>
      <c r="I93" s="110">
        <f>I92*I84</f>
        <v>170.85319501893173</v>
      </c>
      <c r="J93" s="77"/>
      <c r="K93" s="151" t="s">
        <v>197</v>
      </c>
      <c r="L93" s="152"/>
      <c r="M93" s="77"/>
    </row>
    <row r="94" spans="2:13" x14ac:dyDescent="0.2">
      <c r="B94" s="97"/>
      <c r="C94" s="77"/>
      <c r="D94" s="108"/>
      <c r="E94" s="109"/>
      <c r="F94" s="109"/>
      <c r="G94" s="109"/>
      <c r="H94" s="109"/>
      <c r="I94" s="110"/>
      <c r="J94" s="77"/>
      <c r="K94" s="97"/>
      <c r="L94" s="98"/>
      <c r="M94" s="77"/>
    </row>
    <row r="95" spans="2:13" x14ac:dyDescent="0.2">
      <c r="B95" s="97" t="s">
        <v>198</v>
      </c>
      <c r="C95" s="111" t="s">
        <v>199</v>
      </c>
      <c r="D95" s="112" t="s">
        <v>185</v>
      </c>
      <c r="E95" s="113">
        <f>SUM(E93:I93)</f>
        <v>970.74349722208467</v>
      </c>
      <c r="F95" s="109"/>
      <c r="G95" s="109"/>
      <c r="H95" s="109"/>
      <c r="I95" s="110"/>
      <c r="J95" s="77"/>
      <c r="K95" s="151" t="s">
        <v>200</v>
      </c>
      <c r="L95" s="152"/>
      <c r="M95" s="77"/>
    </row>
    <row r="96" spans="2:13" ht="15" thickBot="1" x14ac:dyDescent="0.25">
      <c r="B96" s="114"/>
      <c r="C96" s="95"/>
      <c r="D96" s="115"/>
      <c r="E96" s="95"/>
      <c r="F96" s="95"/>
      <c r="G96" s="95"/>
      <c r="H96" s="95"/>
      <c r="I96" s="116"/>
      <c r="J96" s="77"/>
      <c r="K96" s="94"/>
      <c r="L96" s="116"/>
      <c r="M96" s="77"/>
    </row>
    <row r="97" spans="2:13" x14ac:dyDescent="0.2">
      <c r="B97" s="78"/>
      <c r="C97" s="77"/>
      <c r="D97" s="77"/>
      <c r="E97" s="77"/>
      <c r="F97" s="77"/>
      <c r="G97" s="77"/>
      <c r="H97" s="77"/>
      <c r="I97" s="77"/>
      <c r="J97" s="77"/>
      <c r="K97" s="78"/>
      <c r="L97" s="77"/>
      <c r="M97" s="77"/>
    </row>
    <row r="98" spans="2:13" ht="15" thickBot="1" x14ac:dyDescent="0.25">
      <c r="B98" s="78"/>
      <c r="C98" s="77"/>
      <c r="D98" s="77"/>
      <c r="E98" s="77"/>
      <c r="F98" s="77"/>
      <c r="G98" s="77"/>
      <c r="H98" s="77"/>
      <c r="I98" s="77"/>
      <c r="J98" s="77"/>
      <c r="K98" s="78"/>
      <c r="L98" s="77"/>
      <c r="M98" s="77"/>
    </row>
    <row r="99" spans="2:13" x14ac:dyDescent="0.2">
      <c r="B99" s="153" t="s">
        <v>201</v>
      </c>
      <c r="C99" s="154"/>
      <c r="D99" s="154"/>
      <c r="E99" s="154"/>
      <c r="F99" s="154"/>
      <c r="G99" s="154"/>
      <c r="H99" s="154"/>
      <c r="I99" s="155"/>
      <c r="J99" s="77"/>
      <c r="K99" s="78"/>
      <c r="L99" s="77"/>
      <c r="M99" s="77"/>
    </row>
    <row r="100" spans="2:13" x14ac:dyDescent="0.2">
      <c r="B100" s="156"/>
      <c r="C100" s="157"/>
      <c r="D100" s="157"/>
      <c r="E100" s="157"/>
      <c r="F100" s="157"/>
      <c r="G100" s="157"/>
      <c r="H100" s="157"/>
      <c r="I100" s="158"/>
      <c r="K100" s="77"/>
      <c r="L100" s="78"/>
      <c r="M100" s="77"/>
    </row>
    <row r="101" spans="2:13" x14ac:dyDescent="0.2">
      <c r="B101" s="156"/>
      <c r="C101" s="157"/>
      <c r="D101" s="157"/>
      <c r="E101" s="157"/>
      <c r="F101" s="157"/>
      <c r="G101" s="157"/>
      <c r="H101" s="157"/>
      <c r="I101" s="158"/>
    </row>
    <row r="102" spans="2:13" x14ac:dyDescent="0.2">
      <c r="B102" s="156"/>
      <c r="C102" s="157"/>
      <c r="D102" s="157"/>
      <c r="E102" s="157"/>
      <c r="F102" s="157"/>
      <c r="G102" s="157"/>
      <c r="H102" s="157"/>
      <c r="I102" s="158"/>
    </row>
    <row r="103" spans="2:13" x14ac:dyDescent="0.2">
      <c r="B103" s="156"/>
      <c r="C103" s="157"/>
      <c r="D103" s="157"/>
      <c r="E103" s="157"/>
      <c r="F103" s="157"/>
      <c r="G103" s="157"/>
      <c r="H103" s="157"/>
      <c r="I103" s="158"/>
    </row>
    <row r="104" spans="2:13" x14ac:dyDescent="0.2">
      <c r="B104" s="156"/>
      <c r="C104" s="157"/>
      <c r="D104" s="157"/>
      <c r="E104" s="157"/>
      <c r="F104" s="157"/>
      <c r="G104" s="157"/>
      <c r="H104" s="157"/>
      <c r="I104" s="158"/>
    </row>
    <row r="105" spans="2:13" x14ac:dyDescent="0.2">
      <c r="B105" s="156"/>
      <c r="C105" s="157"/>
      <c r="D105" s="157"/>
      <c r="E105" s="157"/>
      <c r="F105" s="157"/>
      <c r="G105" s="157"/>
      <c r="H105" s="157"/>
      <c r="I105" s="158"/>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ht="15" thickBot="1" x14ac:dyDescent="0.25">
      <c r="B123" s="159"/>
      <c r="C123" s="160"/>
      <c r="D123" s="160"/>
      <c r="E123" s="160"/>
      <c r="F123" s="160"/>
      <c r="G123" s="160"/>
      <c r="H123" s="160"/>
      <c r="I123" s="161"/>
    </row>
  </sheetData>
  <mergeCells count="16">
    <mergeCell ref="K92:L92"/>
    <mergeCell ref="K93:L93"/>
    <mergeCell ref="K95:L95"/>
    <mergeCell ref="B99:I123"/>
    <mergeCell ref="K83:L83"/>
    <mergeCell ref="K84:L84"/>
    <mergeCell ref="K88:L88"/>
    <mergeCell ref="K89:L89"/>
    <mergeCell ref="K90:L90"/>
    <mergeCell ref="K91:L91"/>
    <mergeCell ref="B74:C74"/>
    <mergeCell ref="B5:C5"/>
    <mergeCell ref="B7:B15"/>
    <mergeCell ref="I15:M15"/>
    <mergeCell ref="B27:C27"/>
    <mergeCell ref="B29:B69"/>
  </mergeCells>
  <dataValidations count="4">
    <dataValidation type="list" allowBlank="1" showInputMessage="1" showErrorMessage="1" sqref="F29:G30" xr:uid="{152C2642-6426-45DC-AA4C-BDE233CD567B}">
      <formula1>INDIRECT(IFERROR(RIGHT(#REF!,LEN(#REF!)-FIND(" ",#REF!)),#REF!)&amp;"Subs")</formula1>
    </dataValidation>
    <dataValidation type="list" allowBlank="1" showInputMessage="1" showErrorMessage="1" sqref="F31:G49" xr:uid="{B5F53F9D-C819-4A7F-86AD-8AC4E56F78AF}">
      <formula1>INDIRECT(IFERROR(RIGHT($C31,LEN($C31)-FIND(" ",$C31)),$C31)&amp;"Subs")</formula1>
    </dataValidation>
    <dataValidation type="list" allowBlank="1" showInputMessage="1" showErrorMessage="1" sqref="H26:H27 H12:H13 H29:H67" xr:uid="{D0060828-F14D-4E12-A32F-DB5940DD0E0A}">
      <formula1>"Fixed,Variable"</formula1>
    </dataValidation>
    <dataValidation type="list" allowBlank="1" showInputMessage="1" showErrorMessage="1" sqref="F67:F69 E26:E27 E12:E13 E29:E69" xr:uid="{759C2C12-FC96-4D5C-8D5C-F666603B1E76}">
      <formula1>Variables</formula1>
    </dataValidation>
  </dataValidations>
  <hyperlinks>
    <hyperlink ref="G3" location="'TITLE PAGE'!A1" display="Back to title page" xr:uid="{F2E25B67-F620-4053-ABA5-4622966173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7B5B-9CAB-4815-A572-DC0DBDE2A884}">
  <dimension ref="A1:CP126"/>
  <sheetViews>
    <sheetView topLeftCell="E1" zoomScale="70" zoomScaleNormal="70" workbookViewId="0">
      <selection activeCell="O7" sqref="O7:X8"/>
    </sheetView>
  </sheetViews>
  <sheetFormatPr defaultColWidth="11.85546875" defaultRowHeight="14.25" x14ac:dyDescent="0.2"/>
  <cols>
    <col min="1" max="1" width="12.28515625" style="2" customWidth="1"/>
    <col min="2" max="2" width="80.5703125" style="2" bestFit="1" customWidth="1"/>
    <col min="3" max="3" width="28" style="2" bestFit="1" customWidth="1"/>
    <col min="4" max="4" width="18.42578125" style="2" bestFit="1" customWidth="1"/>
    <col min="5" max="5" width="17.7109375" style="2" bestFit="1" customWidth="1"/>
    <col min="6" max="6" width="60.5703125" style="2" customWidth="1"/>
    <col min="7" max="7" width="25.140625" style="2" bestFit="1" customWidth="1"/>
    <col min="8" max="8" width="22.7109375" style="2" bestFit="1" customWidth="1"/>
    <col min="9" max="9" width="16.7109375" style="2" bestFit="1" customWidth="1"/>
    <col min="10" max="11" width="9.140625" style="2" bestFit="1" customWidth="1"/>
    <col min="12" max="88" width="12" style="2" bestFit="1" customWidth="1"/>
    <col min="89" max="89" width="9.7109375" style="2" bestFit="1" customWidth="1"/>
    <col min="90" max="94" width="12"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row>
    <row r="6" spans="1:94" ht="101.2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202</v>
      </c>
      <c r="D7" s="19" t="s">
        <v>203</v>
      </c>
      <c r="E7" s="19" t="s">
        <v>101</v>
      </c>
      <c r="F7" s="20" t="s">
        <v>102</v>
      </c>
      <c r="G7" s="20">
        <v>10</v>
      </c>
      <c r="H7" s="20" t="s">
        <v>103</v>
      </c>
      <c r="I7" s="21"/>
      <c r="J7" s="22"/>
      <c r="K7" s="22"/>
      <c r="L7" s="22"/>
      <c r="M7" s="22"/>
      <c r="N7" s="23"/>
      <c r="O7" s="119">
        <f>'[2]Metering Option 2'!O9</f>
        <v>5.2171549100643642</v>
      </c>
      <c r="P7" s="119">
        <f>'[2]Metering Option 2'!P9</f>
        <v>5.2566979080643632</v>
      </c>
      <c r="Q7" s="119">
        <f>'[2]Metering Option 2'!Q9</f>
        <v>5.2674479080643639</v>
      </c>
      <c r="R7" s="119">
        <f>'[2]Metering Option 2'!R9</f>
        <v>5.2781979080643637</v>
      </c>
      <c r="S7" s="119">
        <f>'[2]Metering Option 2'!S9</f>
        <v>5.1247403130643638</v>
      </c>
      <c r="T7" s="119">
        <f>'[2]Metering Option 2'!T9</f>
        <v>3.8861358694889332</v>
      </c>
      <c r="U7" s="119">
        <f>'[2]Metering Option 2'!U9</f>
        <v>3.8861358694889332</v>
      </c>
      <c r="V7" s="119">
        <f>'[2]Metering Option 2'!V9</f>
        <v>3.8861358694889332</v>
      </c>
      <c r="W7" s="119">
        <f>'[2]Metering Option 2'!W9</f>
        <v>3.8861358694889332</v>
      </c>
      <c r="X7" s="119">
        <f>'[2]Metering Option 2'!X9</f>
        <v>3.8861358694889332</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42"/>
      <c r="C8" s="25"/>
      <c r="D8" s="26"/>
      <c r="E8" s="26" t="s">
        <v>104</v>
      </c>
      <c r="F8" s="28" t="s">
        <v>102</v>
      </c>
      <c r="G8" s="28"/>
      <c r="H8" s="28" t="s">
        <v>105</v>
      </c>
      <c r="I8" s="29"/>
      <c r="J8" s="30"/>
      <c r="K8" s="30"/>
      <c r="L8" s="30"/>
      <c r="M8" s="30"/>
      <c r="N8" s="31"/>
      <c r="O8" s="120">
        <f>'[2]Metering Option 2'!O12</f>
        <v>0.86276280349561907</v>
      </c>
      <c r="P8" s="120">
        <f>'[2]Metering Option 2'!P12</f>
        <v>1.070445803495619</v>
      </c>
      <c r="Q8" s="120">
        <f>'[2]Metering Option 2'!Q12</f>
        <v>1.279878803495619</v>
      </c>
      <c r="R8" s="120">
        <f>'[2]Metering Option 2'!R12</f>
        <v>1.4910618034956191</v>
      </c>
      <c r="S8" s="120">
        <f>'[2]Metering Option 2'!S12</f>
        <v>1.703329803495619</v>
      </c>
      <c r="T8" s="120">
        <f>'[2]Metering Option 2'!T12</f>
        <v>0.81770280738399093</v>
      </c>
      <c r="U8" s="120">
        <f>'[2]Metering Option 2'!U12</f>
        <v>1.0118898073839908</v>
      </c>
      <c r="V8" s="120">
        <f>'[2]Metering Option 2'!V12</f>
        <v>1.2060768073839907</v>
      </c>
      <c r="W8" s="120">
        <f>'[2]Metering Option 2'!W12</f>
        <v>1.4002638073839908</v>
      </c>
      <c r="X8" s="120">
        <f>'[2]Metering Option 2'!X12</f>
        <v>1.5944508073839907</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42"/>
      <c r="C9" s="25"/>
      <c r="D9" s="26"/>
      <c r="E9" s="26" t="s">
        <v>106</v>
      </c>
      <c r="F9" s="27"/>
      <c r="G9" s="27"/>
      <c r="H9" s="28" t="s">
        <v>105</v>
      </c>
      <c r="I9" s="29"/>
      <c r="J9" s="30"/>
      <c r="K9" s="30"/>
      <c r="L9" s="30"/>
      <c r="M9" s="30"/>
      <c r="N9" s="31"/>
      <c r="O9" s="131">
        <f t="shared" ref="O9:AD9" si="0">O24</f>
        <v>0.67635196254074414</v>
      </c>
      <c r="P9" s="131">
        <f t="shared" si="0"/>
        <v>1.3415527560228075</v>
      </c>
      <c r="Q9" s="131">
        <f>Q24</f>
        <v>1.99174628203171</v>
      </c>
      <c r="R9" s="131">
        <f t="shared" si="0"/>
        <v>2.6268990005674517</v>
      </c>
      <c r="S9" s="131">
        <f t="shared" si="0"/>
        <v>3.2256894990142326</v>
      </c>
      <c r="T9" s="131">
        <f t="shared" si="0"/>
        <v>3.6479181276191337</v>
      </c>
      <c r="U9" s="131">
        <f t="shared" si="0"/>
        <v>4.0580220123112296</v>
      </c>
      <c r="V9" s="131">
        <f t="shared" si="0"/>
        <v>4.4560011530905195</v>
      </c>
      <c r="W9" s="131">
        <f t="shared" si="0"/>
        <v>4.8418555499570051</v>
      </c>
      <c r="X9" s="131">
        <f t="shared" si="0"/>
        <v>5.2155852029106837</v>
      </c>
      <c r="Y9" s="131">
        <f t="shared" si="0"/>
        <v>5.0733914578310122</v>
      </c>
      <c r="Z9" s="131">
        <f t="shared" si="0"/>
        <v>4.9311977127513407</v>
      </c>
      <c r="AA9" s="131">
        <f t="shared" si="0"/>
        <v>4.78900396767167</v>
      </c>
      <c r="AB9" s="131">
        <f t="shared" si="0"/>
        <v>4.6468102225919985</v>
      </c>
      <c r="AC9" s="131">
        <f t="shared" si="0"/>
        <v>0.59313385565678167</v>
      </c>
      <c r="AD9" s="131">
        <f t="shared" si="0"/>
        <v>0</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42"/>
      <c r="C10" s="25"/>
      <c r="D10" s="26"/>
      <c r="E10" s="26" t="s">
        <v>107</v>
      </c>
      <c r="F10" s="132">
        <v>3.5000000000000003E-2</v>
      </c>
      <c r="G10" s="27"/>
      <c r="H10" s="28" t="s">
        <v>105</v>
      </c>
      <c r="I10" s="29"/>
      <c r="J10" s="30"/>
      <c r="K10" s="30"/>
      <c r="L10" s="30"/>
      <c r="M10" s="30"/>
      <c r="N10" s="31"/>
      <c r="O10" s="133">
        <f>$F$10</f>
        <v>3.5000000000000003E-2</v>
      </c>
      <c r="P10" s="133">
        <f t="shared" ref="P10:AD10" si="1">$F$10</f>
        <v>3.5000000000000003E-2</v>
      </c>
      <c r="Q10" s="133">
        <f>$F$10</f>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133">
        <f t="shared" si="1"/>
        <v>3.5000000000000003E-2</v>
      </c>
      <c r="AD10" s="133">
        <f t="shared" si="1"/>
        <v>3.5000000000000003E-2</v>
      </c>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42"/>
      <c r="C11" s="25"/>
      <c r="D11" s="26"/>
      <c r="E11" s="26" t="s">
        <v>108</v>
      </c>
      <c r="F11" s="27"/>
      <c r="G11" s="27"/>
      <c r="H11" s="28" t="s">
        <v>105</v>
      </c>
      <c r="I11" s="29"/>
      <c r="J11" s="30"/>
      <c r="K11" s="30"/>
      <c r="L11" s="30"/>
      <c r="M11" s="30"/>
      <c r="N11" s="31"/>
      <c r="O11" s="134">
        <f>1/(1+O10)</f>
        <v>0.96618357487922713</v>
      </c>
      <c r="P11" s="134">
        <f t="shared" ref="P11:AD11" si="2">1/(1+P10)</f>
        <v>0.96618357487922713</v>
      </c>
      <c r="Q11" s="134">
        <f>1/(1+Q10)</f>
        <v>0.96618357487922713</v>
      </c>
      <c r="R11" s="134">
        <f t="shared" si="2"/>
        <v>0.96618357487922713</v>
      </c>
      <c r="S11" s="134">
        <f t="shared" si="2"/>
        <v>0.96618357487922713</v>
      </c>
      <c r="T11" s="134">
        <f t="shared" si="2"/>
        <v>0.96618357487922713</v>
      </c>
      <c r="U11" s="134">
        <f t="shared" si="2"/>
        <v>0.96618357487922713</v>
      </c>
      <c r="V11" s="134">
        <f t="shared" si="2"/>
        <v>0.96618357487922713</v>
      </c>
      <c r="W11" s="134">
        <f t="shared" si="2"/>
        <v>0.96618357487922713</v>
      </c>
      <c r="X11" s="134">
        <f t="shared" si="2"/>
        <v>0.96618357487922713</v>
      </c>
      <c r="Y11" s="134">
        <f t="shared" si="2"/>
        <v>0.96618357487922713</v>
      </c>
      <c r="Z11" s="134">
        <f t="shared" si="2"/>
        <v>0.96618357487922713</v>
      </c>
      <c r="AA11" s="134">
        <f t="shared" si="2"/>
        <v>0.96618357487922713</v>
      </c>
      <c r="AB11" s="134">
        <f t="shared" si="2"/>
        <v>0.96618357487922713</v>
      </c>
      <c r="AC11" s="134">
        <f t="shared" si="2"/>
        <v>0.96618357487922713</v>
      </c>
      <c r="AD11" s="134">
        <f t="shared" si="2"/>
        <v>0.96618357487922713</v>
      </c>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42"/>
      <c r="C14" s="36"/>
      <c r="D14" s="37"/>
      <c r="E14" s="38" t="s">
        <v>113</v>
      </c>
      <c r="F14" s="37"/>
      <c r="G14" s="37"/>
      <c r="H14" s="37" t="s">
        <v>103</v>
      </c>
      <c r="I14" s="39"/>
      <c r="J14" s="40"/>
      <c r="K14" s="40"/>
      <c r="L14" s="40"/>
      <c r="M14" s="40"/>
      <c r="N14" s="41" t="str">
        <f t="shared" ref="N14:BY14" si="3">IF((N8+N9)*N11&lt;&gt;0,(N8+N9)*N11,"")</f>
        <v/>
      </c>
      <c r="O14" s="41">
        <f t="shared" si="3"/>
        <v>1.4870674067984189</v>
      </c>
      <c r="P14" s="41">
        <f t="shared" si="3"/>
        <v>2.33043339083906</v>
      </c>
      <c r="Q14" s="41">
        <f t="shared" si="3"/>
        <v>3.1609904207993518</v>
      </c>
      <c r="R14" s="41">
        <f t="shared" si="3"/>
        <v>3.9787060908821941</v>
      </c>
      <c r="S14" s="41">
        <f t="shared" si="3"/>
        <v>4.7623374903476838</v>
      </c>
      <c r="T14" s="41">
        <f t="shared" si="3"/>
        <v>4.3146095990368361</v>
      </c>
      <c r="U14" s="41">
        <f t="shared" si="3"/>
        <v>4.8984655262755759</v>
      </c>
      <c r="V14" s="41">
        <f t="shared" si="3"/>
        <v>5.4706067250961459</v>
      </c>
      <c r="W14" s="41">
        <f t="shared" si="3"/>
        <v>6.031033195498547</v>
      </c>
      <c r="X14" s="41">
        <f t="shared" si="3"/>
        <v>6.5797449374827783</v>
      </c>
      <c r="Y14" s="41">
        <f t="shared" si="3"/>
        <v>4.9018274954889014</v>
      </c>
      <c r="Z14" s="41">
        <f t="shared" si="3"/>
        <v>4.7644422345423587</v>
      </c>
      <c r="AA14" s="41">
        <f t="shared" si="3"/>
        <v>4.6270569735958169</v>
      </c>
      <c r="AB14" s="41">
        <f t="shared" si="3"/>
        <v>4.4896717126492742</v>
      </c>
      <c r="AC14" s="41">
        <f t="shared" si="3"/>
        <v>0.57307618904036883</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43"/>
      <c r="C15" s="36"/>
      <c r="D15" s="37"/>
      <c r="E15" s="38" t="s">
        <v>114</v>
      </c>
      <c r="F15" s="37"/>
      <c r="G15" s="37"/>
      <c r="H15" s="37" t="s">
        <v>103</v>
      </c>
      <c r="I15" s="144">
        <f>IF(SUM($N$14:$CP$14)&lt;&gt;0,SUM($N$14:$CP$14),"")</f>
        <v>62.370069388373309</v>
      </c>
      <c r="J15" s="145"/>
      <c r="K15" s="145"/>
      <c r="L15" s="145"/>
      <c r="M15" s="146"/>
    </row>
    <row r="16" spans="1:94" s="35" customFormat="1" ht="15" x14ac:dyDescent="0.2">
      <c r="B16" s="121"/>
      <c r="C16" s="44"/>
      <c r="D16" s="44"/>
      <c r="E16" s="45"/>
      <c r="F16" s="44"/>
      <c r="G16" s="44"/>
      <c r="H16" s="44"/>
      <c r="I16" s="122">
        <f>I15</f>
        <v>62.370069388373309</v>
      </c>
      <c r="J16" s="122"/>
      <c r="K16" s="122"/>
      <c r="L16" s="122"/>
      <c r="M16" s="122"/>
    </row>
    <row r="17" spans="2:94" s="35" customFormat="1" ht="15" x14ac:dyDescent="0.2">
      <c r="B17" s="121"/>
      <c r="C17" s="44"/>
      <c r="D17" s="44"/>
      <c r="E17" s="45"/>
      <c r="F17" s="44"/>
      <c r="G17" s="44"/>
      <c r="H17" s="44"/>
      <c r="I17" s="122"/>
      <c r="J17" s="122"/>
      <c r="K17" s="122"/>
      <c r="L17" s="122"/>
      <c r="M17" s="122"/>
    </row>
    <row r="18" spans="2:94" s="35" customFormat="1" ht="15.75" thickBot="1" x14ac:dyDescent="0.25">
      <c r="B18" s="121"/>
      <c r="C18" s="44"/>
      <c r="D18" s="44"/>
      <c r="E18" s="45"/>
      <c r="F18" s="44"/>
      <c r="G18" s="44"/>
      <c r="H18" s="44"/>
      <c r="I18" s="122"/>
      <c r="J18" s="122"/>
      <c r="K18" s="122"/>
      <c r="L18" s="122"/>
      <c r="M18" s="122"/>
    </row>
    <row r="19" spans="2:94" s="35" customFormat="1" ht="18" x14ac:dyDescent="0.25">
      <c r="B19" s="121"/>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21"/>
      <c r="C20" s="44"/>
      <c r="D20" s="44"/>
      <c r="E20" s="45"/>
      <c r="F20" s="124" t="s">
        <v>116</v>
      </c>
      <c r="G20" s="125" t="s">
        <v>117</v>
      </c>
      <c r="H20" s="126"/>
      <c r="I20" s="126"/>
      <c r="J20" s="126"/>
      <c r="K20" s="126"/>
      <c r="L20" s="126"/>
      <c r="M20" s="126"/>
      <c r="N20" s="135">
        <f>+N7</f>
        <v>0</v>
      </c>
      <c r="O20" s="136">
        <f>+O7+N22</f>
        <v>5.2171549100643642</v>
      </c>
      <c r="P20" s="136">
        <f>+P7+O22</f>
        <v>9.9521373271222906</v>
      </c>
      <c r="Q20" s="136">
        <f>+Q7+P22</f>
        <v>14.172199953373783</v>
      </c>
      <c r="R20" s="136">
        <f>+R7+Q22</f>
        <v>17.876267788818836</v>
      </c>
      <c r="S20" s="136">
        <f>+S7+R22</f>
        <v>20.899058238457457</v>
      </c>
      <c r="T20" s="136">
        <f t="shared" ref="T20:CE20" si="5">+T7+S22</f>
        <v>22.170770213214205</v>
      </c>
      <c r="U20" s="136">
        <f t="shared" si="5"/>
        <v>23.05386860102206</v>
      </c>
      <c r="V20" s="136">
        <f>+V7+U22</f>
        <v>23.548353401881023</v>
      </c>
      <c r="W20" s="136">
        <f t="shared" si="5"/>
        <v>23.654224615791094</v>
      </c>
      <c r="X20" s="136">
        <f>+X7+W22</f>
        <v>23.371482242752272</v>
      </c>
      <c r="Y20" s="136">
        <f t="shared" si="5"/>
        <v>18.813990413275622</v>
      </c>
      <c r="Z20" s="136">
        <f>+Z7+Y22</f>
        <v>14.256498583798972</v>
      </c>
      <c r="AA20" s="136">
        <f t="shared" si="5"/>
        <v>9.6990067543223226</v>
      </c>
      <c r="AB20" s="136">
        <f t="shared" si="5"/>
        <v>5.1415149248456737</v>
      </c>
      <c r="AC20" s="136">
        <f>+AC7+AB22</f>
        <v>0.58402309536902486</v>
      </c>
      <c r="AD20" s="136">
        <f t="shared" si="5"/>
        <v>0</v>
      </c>
      <c r="AE20" s="136">
        <f t="shared" si="5"/>
        <v>0</v>
      </c>
      <c r="AF20" s="136">
        <f t="shared" si="5"/>
        <v>0</v>
      </c>
      <c r="AG20" s="136">
        <f t="shared" si="5"/>
        <v>0</v>
      </c>
      <c r="AH20" s="136">
        <f t="shared" si="5"/>
        <v>0</v>
      </c>
      <c r="AI20" s="136">
        <f t="shared" si="5"/>
        <v>0</v>
      </c>
      <c r="AJ20" s="136">
        <f t="shared" si="5"/>
        <v>0</v>
      </c>
      <c r="AK20" s="136">
        <f t="shared" si="5"/>
        <v>0</v>
      </c>
      <c r="AL20" s="136">
        <f t="shared" si="5"/>
        <v>0</v>
      </c>
      <c r="AM20" s="136">
        <f t="shared" si="5"/>
        <v>0</v>
      </c>
      <c r="AN20" s="136">
        <f t="shared" si="5"/>
        <v>0</v>
      </c>
      <c r="AO20" s="136">
        <f t="shared" si="5"/>
        <v>0</v>
      </c>
      <c r="AP20" s="136">
        <f t="shared" si="5"/>
        <v>0</v>
      </c>
      <c r="AQ20" s="136">
        <f t="shared" si="5"/>
        <v>0</v>
      </c>
      <c r="AR20" s="136">
        <f t="shared" si="5"/>
        <v>0</v>
      </c>
      <c r="AS20" s="136">
        <f t="shared" si="5"/>
        <v>0</v>
      </c>
      <c r="AT20" s="136">
        <f t="shared" si="5"/>
        <v>0</v>
      </c>
      <c r="AU20" s="136">
        <f t="shared" si="5"/>
        <v>0</v>
      </c>
      <c r="AV20" s="136">
        <f t="shared" si="5"/>
        <v>0</v>
      </c>
      <c r="AW20" s="136">
        <f t="shared" si="5"/>
        <v>0</v>
      </c>
      <c r="AX20" s="136">
        <f t="shared" si="5"/>
        <v>0</v>
      </c>
      <c r="AY20" s="136">
        <f t="shared" si="5"/>
        <v>0</v>
      </c>
      <c r="AZ20" s="136">
        <f t="shared" si="5"/>
        <v>0</v>
      </c>
      <c r="BA20" s="136">
        <f t="shared" si="5"/>
        <v>0</v>
      </c>
      <c r="BB20" s="136">
        <f t="shared" si="5"/>
        <v>0</v>
      </c>
      <c r="BC20" s="136">
        <f t="shared" si="5"/>
        <v>0</v>
      </c>
      <c r="BD20" s="136">
        <f t="shared" si="5"/>
        <v>0</v>
      </c>
      <c r="BE20" s="136">
        <f t="shared" si="5"/>
        <v>0</v>
      </c>
      <c r="BF20" s="136">
        <f t="shared" si="5"/>
        <v>0</v>
      </c>
      <c r="BG20" s="136">
        <f t="shared" si="5"/>
        <v>0</v>
      </c>
      <c r="BH20" s="136">
        <f t="shared" si="5"/>
        <v>0</v>
      </c>
      <c r="BI20" s="136">
        <f t="shared" si="5"/>
        <v>0</v>
      </c>
      <c r="BJ20" s="136">
        <f t="shared" si="5"/>
        <v>0</v>
      </c>
      <c r="BK20" s="136">
        <f t="shared" si="5"/>
        <v>0</v>
      </c>
      <c r="BL20" s="136">
        <f t="shared" si="5"/>
        <v>0</v>
      </c>
      <c r="BM20" s="136">
        <f t="shared" si="5"/>
        <v>0</v>
      </c>
      <c r="BN20" s="136">
        <f t="shared" si="5"/>
        <v>0</v>
      </c>
      <c r="BO20" s="136">
        <f t="shared" si="5"/>
        <v>0</v>
      </c>
      <c r="BP20" s="136">
        <f t="shared" si="5"/>
        <v>0</v>
      </c>
      <c r="BQ20" s="136">
        <f t="shared" si="5"/>
        <v>0</v>
      </c>
      <c r="BR20" s="136">
        <f t="shared" si="5"/>
        <v>0</v>
      </c>
      <c r="BS20" s="136">
        <f t="shared" si="5"/>
        <v>0</v>
      </c>
      <c r="BT20" s="136">
        <f t="shared" si="5"/>
        <v>0</v>
      </c>
      <c r="BU20" s="136">
        <f t="shared" si="5"/>
        <v>0</v>
      </c>
      <c r="BV20" s="136">
        <f t="shared" si="5"/>
        <v>0</v>
      </c>
      <c r="BW20" s="136">
        <f t="shared" si="5"/>
        <v>0</v>
      </c>
      <c r="BX20" s="136">
        <f t="shared" si="5"/>
        <v>0</v>
      </c>
      <c r="BY20" s="136">
        <f t="shared" si="5"/>
        <v>0</v>
      </c>
      <c r="BZ20" s="136">
        <f t="shared" si="5"/>
        <v>0</v>
      </c>
      <c r="CA20" s="136">
        <f t="shared" si="5"/>
        <v>0</v>
      </c>
      <c r="CB20" s="136">
        <f t="shared" si="5"/>
        <v>0</v>
      </c>
      <c r="CC20" s="136">
        <f t="shared" si="5"/>
        <v>0</v>
      </c>
      <c r="CD20" s="136">
        <f t="shared" si="5"/>
        <v>0</v>
      </c>
      <c r="CE20" s="136">
        <f t="shared" si="5"/>
        <v>0</v>
      </c>
      <c r="CF20" s="136">
        <f t="shared" ref="CF20:CP20" si="6">+CF7+CE22</f>
        <v>0</v>
      </c>
      <c r="CG20" s="136">
        <f t="shared" si="6"/>
        <v>0</v>
      </c>
      <c r="CH20" s="136">
        <f t="shared" si="6"/>
        <v>0</v>
      </c>
      <c r="CI20" s="136">
        <f t="shared" si="6"/>
        <v>0</v>
      </c>
      <c r="CJ20" s="136">
        <f t="shared" si="6"/>
        <v>0</v>
      </c>
      <c r="CK20" s="136">
        <f t="shared" si="6"/>
        <v>0</v>
      </c>
      <c r="CL20" s="136">
        <f t="shared" si="6"/>
        <v>0</v>
      </c>
      <c r="CM20" s="136">
        <f t="shared" si="6"/>
        <v>0</v>
      </c>
      <c r="CN20" s="136">
        <f t="shared" si="6"/>
        <v>0</v>
      </c>
      <c r="CO20" s="136">
        <f t="shared" si="6"/>
        <v>0</v>
      </c>
      <c r="CP20" s="136">
        <f t="shared" si="6"/>
        <v>0</v>
      </c>
    </row>
    <row r="21" spans="2:94" s="35" customFormat="1" ht="18" x14ac:dyDescent="0.25">
      <c r="B21" s="121"/>
      <c r="C21" s="44"/>
      <c r="D21" s="44"/>
      <c r="E21" s="45"/>
      <c r="F21" s="124" t="s">
        <v>118</v>
      </c>
      <c r="G21" s="124">
        <v>10</v>
      </c>
      <c r="H21" s="126"/>
      <c r="I21" s="126"/>
      <c r="J21" s="126"/>
      <c r="K21" s="126"/>
      <c r="L21" s="126"/>
      <c r="M21" s="126"/>
      <c r="N21" s="137">
        <f>IF(N20=0,0,+N7/$G21)</f>
        <v>0</v>
      </c>
      <c r="O21" s="138">
        <f t="shared" ref="O21:BZ21" si="7">MIN(IF(O20=0,0,+O7/$G21)+N21,O20)</f>
        <v>0.52171549100643644</v>
      </c>
      <c r="P21" s="138">
        <f t="shared" si="7"/>
        <v>1.0473852818128728</v>
      </c>
      <c r="Q21" s="138">
        <f>MIN(IF(Q20=0,0,+Q7/$G21)+P21,Q20)</f>
        <v>1.5741300726193093</v>
      </c>
      <c r="R21" s="138">
        <f t="shared" si="7"/>
        <v>2.1019498634257454</v>
      </c>
      <c r="S21" s="138">
        <f>MIN(IF(S20=0,0,+S7/$G21)+R21,S20)</f>
        <v>2.6144238947321821</v>
      </c>
      <c r="T21" s="138">
        <f t="shared" si="7"/>
        <v>3.0030374816810754</v>
      </c>
      <c r="U21" s="138">
        <f t="shared" si="7"/>
        <v>3.3916510686299688</v>
      </c>
      <c r="V21" s="138">
        <f t="shared" si="7"/>
        <v>3.7802646555788622</v>
      </c>
      <c r="W21" s="138">
        <f t="shared" si="7"/>
        <v>4.1688782425277555</v>
      </c>
      <c r="X21" s="138">
        <f>MIN(IF(X20=0,0,+X7/$G21)+W21,X20)</f>
        <v>4.5574918294766489</v>
      </c>
      <c r="Y21" s="138">
        <f t="shared" si="7"/>
        <v>4.5574918294766489</v>
      </c>
      <c r="Z21" s="138">
        <f t="shared" si="7"/>
        <v>4.5574918294766489</v>
      </c>
      <c r="AA21" s="138">
        <f t="shared" si="7"/>
        <v>4.5574918294766489</v>
      </c>
      <c r="AB21" s="138">
        <f>MIN(IF(AB20=0,0,+AB7/$G21)+AA21,AB20)</f>
        <v>4.5574918294766489</v>
      </c>
      <c r="AC21" s="138">
        <f>MIN(IF(AC20=0,0,+AC7/$G21)+AB21,AC20)</f>
        <v>0.58402309536902486</v>
      </c>
      <c r="AD21" s="138">
        <f>MIN(IF(AD20=0,0,+AD7/$G21)+AC21,AD20)</f>
        <v>0</v>
      </c>
      <c r="AE21" s="138">
        <f t="shared" si="7"/>
        <v>0</v>
      </c>
      <c r="AF21" s="138">
        <f t="shared" si="7"/>
        <v>0</v>
      </c>
      <c r="AG21" s="138">
        <f t="shared" si="7"/>
        <v>0</v>
      </c>
      <c r="AH21" s="138">
        <f t="shared" si="7"/>
        <v>0</v>
      </c>
      <c r="AI21" s="138">
        <f t="shared" si="7"/>
        <v>0</v>
      </c>
      <c r="AJ21" s="138">
        <f t="shared" si="7"/>
        <v>0</v>
      </c>
      <c r="AK21" s="138">
        <f t="shared" si="7"/>
        <v>0</v>
      </c>
      <c r="AL21" s="138">
        <f t="shared" si="7"/>
        <v>0</v>
      </c>
      <c r="AM21" s="138">
        <f t="shared" si="7"/>
        <v>0</v>
      </c>
      <c r="AN21" s="138">
        <f t="shared" si="7"/>
        <v>0</v>
      </c>
      <c r="AO21" s="138">
        <f t="shared" si="7"/>
        <v>0</v>
      </c>
      <c r="AP21" s="138">
        <f t="shared" si="7"/>
        <v>0</v>
      </c>
      <c r="AQ21" s="138">
        <f t="shared" si="7"/>
        <v>0</v>
      </c>
      <c r="AR21" s="138">
        <f t="shared" si="7"/>
        <v>0</v>
      </c>
      <c r="AS21" s="138">
        <f t="shared" si="7"/>
        <v>0</v>
      </c>
      <c r="AT21" s="138">
        <f t="shared" si="7"/>
        <v>0</v>
      </c>
      <c r="AU21" s="138">
        <f t="shared" si="7"/>
        <v>0</v>
      </c>
      <c r="AV21" s="138">
        <f t="shared" si="7"/>
        <v>0</v>
      </c>
      <c r="AW21" s="138">
        <f t="shared" si="7"/>
        <v>0</v>
      </c>
      <c r="AX21" s="138">
        <f t="shared" si="7"/>
        <v>0</v>
      </c>
      <c r="AY21" s="138">
        <f t="shared" si="7"/>
        <v>0</v>
      </c>
      <c r="AZ21" s="138">
        <f t="shared" si="7"/>
        <v>0</v>
      </c>
      <c r="BA21" s="138">
        <f t="shared" si="7"/>
        <v>0</v>
      </c>
      <c r="BB21" s="138">
        <f t="shared" si="7"/>
        <v>0</v>
      </c>
      <c r="BC21" s="138">
        <f t="shared" si="7"/>
        <v>0</v>
      </c>
      <c r="BD21" s="138">
        <f t="shared" si="7"/>
        <v>0</v>
      </c>
      <c r="BE21" s="138">
        <f t="shared" si="7"/>
        <v>0</v>
      </c>
      <c r="BF21" s="138">
        <f t="shared" si="7"/>
        <v>0</v>
      </c>
      <c r="BG21" s="138">
        <f t="shared" si="7"/>
        <v>0</v>
      </c>
      <c r="BH21" s="138">
        <f t="shared" si="7"/>
        <v>0</v>
      </c>
      <c r="BI21" s="138">
        <f t="shared" si="7"/>
        <v>0</v>
      </c>
      <c r="BJ21" s="138">
        <f t="shared" si="7"/>
        <v>0</v>
      </c>
      <c r="BK21" s="138">
        <f t="shared" si="7"/>
        <v>0</v>
      </c>
      <c r="BL21" s="138">
        <f t="shared" si="7"/>
        <v>0</v>
      </c>
      <c r="BM21" s="138">
        <f t="shared" si="7"/>
        <v>0</v>
      </c>
      <c r="BN21" s="138">
        <f t="shared" si="7"/>
        <v>0</v>
      </c>
      <c r="BO21" s="138">
        <f t="shared" si="7"/>
        <v>0</v>
      </c>
      <c r="BP21" s="138">
        <f t="shared" si="7"/>
        <v>0</v>
      </c>
      <c r="BQ21" s="138">
        <f t="shared" si="7"/>
        <v>0</v>
      </c>
      <c r="BR21" s="138">
        <f t="shared" si="7"/>
        <v>0</v>
      </c>
      <c r="BS21" s="138">
        <f t="shared" si="7"/>
        <v>0</v>
      </c>
      <c r="BT21" s="138">
        <f t="shared" si="7"/>
        <v>0</v>
      </c>
      <c r="BU21" s="138">
        <f t="shared" si="7"/>
        <v>0</v>
      </c>
      <c r="BV21" s="138">
        <f t="shared" si="7"/>
        <v>0</v>
      </c>
      <c r="BW21" s="138">
        <f t="shared" si="7"/>
        <v>0</v>
      </c>
      <c r="BX21" s="138">
        <f t="shared" si="7"/>
        <v>0</v>
      </c>
      <c r="BY21" s="138">
        <f t="shared" si="7"/>
        <v>0</v>
      </c>
      <c r="BZ21" s="138">
        <f t="shared" si="7"/>
        <v>0</v>
      </c>
      <c r="CA21" s="138">
        <f t="shared" ref="CA21:CP21" si="8">MIN(IF(CA20=0,0,+CA7/$G21)+BZ21,CA20)</f>
        <v>0</v>
      </c>
      <c r="CB21" s="138">
        <f t="shared" si="8"/>
        <v>0</v>
      </c>
      <c r="CC21" s="138">
        <f t="shared" si="8"/>
        <v>0</v>
      </c>
      <c r="CD21" s="138">
        <f t="shared" si="8"/>
        <v>0</v>
      </c>
      <c r="CE21" s="138">
        <f t="shared" si="8"/>
        <v>0</v>
      </c>
      <c r="CF21" s="138">
        <f t="shared" si="8"/>
        <v>0</v>
      </c>
      <c r="CG21" s="138">
        <f t="shared" si="8"/>
        <v>0</v>
      </c>
      <c r="CH21" s="138">
        <f t="shared" si="8"/>
        <v>0</v>
      </c>
      <c r="CI21" s="138">
        <f t="shared" si="8"/>
        <v>0</v>
      </c>
      <c r="CJ21" s="138">
        <f t="shared" si="8"/>
        <v>0</v>
      </c>
      <c r="CK21" s="138">
        <f t="shared" si="8"/>
        <v>0</v>
      </c>
      <c r="CL21" s="138">
        <f t="shared" si="8"/>
        <v>0</v>
      </c>
      <c r="CM21" s="138">
        <f t="shared" si="8"/>
        <v>0</v>
      </c>
      <c r="CN21" s="138">
        <f t="shared" si="8"/>
        <v>0</v>
      </c>
      <c r="CO21" s="138">
        <f t="shared" si="8"/>
        <v>0</v>
      </c>
      <c r="CP21" s="138">
        <f t="shared" si="8"/>
        <v>0</v>
      </c>
    </row>
    <row r="22" spans="2:94" s="35" customFormat="1" ht="18" x14ac:dyDescent="0.25">
      <c r="B22" s="121"/>
      <c r="C22" s="44"/>
      <c r="D22" s="44"/>
      <c r="E22" s="45"/>
      <c r="F22" s="124" t="s">
        <v>119</v>
      </c>
      <c r="G22" s="124"/>
      <c r="H22" s="126"/>
      <c r="I22" s="126"/>
      <c r="J22" s="126"/>
      <c r="K22" s="126"/>
      <c r="L22" s="126"/>
      <c r="M22" s="126"/>
      <c r="N22" s="137">
        <f t="shared" ref="N22:BY22" si="9">+N20-N21</f>
        <v>0</v>
      </c>
      <c r="O22" s="138">
        <f t="shared" si="9"/>
        <v>4.6954394190579274</v>
      </c>
      <c r="P22" s="138">
        <f t="shared" si="9"/>
        <v>8.9047520453094187</v>
      </c>
      <c r="Q22" s="138">
        <f>+Q20-Q21</f>
        <v>12.598069880754473</v>
      </c>
      <c r="R22" s="138">
        <f t="shared" si="9"/>
        <v>15.774317925393092</v>
      </c>
      <c r="S22" s="138">
        <f t="shared" si="9"/>
        <v>18.284634343725273</v>
      </c>
      <c r="T22" s="138">
        <f t="shared" si="9"/>
        <v>19.167732731533128</v>
      </c>
      <c r="U22" s="138">
        <f t="shared" si="9"/>
        <v>19.662217532392091</v>
      </c>
      <c r="V22" s="138">
        <f t="shared" si="9"/>
        <v>19.768088746302162</v>
      </c>
      <c r="W22" s="138">
        <f t="shared" si="9"/>
        <v>19.48534637326334</v>
      </c>
      <c r="X22" s="138">
        <f t="shared" si="9"/>
        <v>18.813990413275622</v>
      </c>
      <c r="Y22" s="138">
        <f t="shared" si="9"/>
        <v>14.256498583798972</v>
      </c>
      <c r="Z22" s="138">
        <f t="shared" si="9"/>
        <v>9.6990067543223226</v>
      </c>
      <c r="AA22" s="138">
        <f>+AA20-AA21</f>
        <v>5.1415149248456737</v>
      </c>
      <c r="AB22" s="138">
        <f t="shared" si="9"/>
        <v>0.58402309536902486</v>
      </c>
      <c r="AC22" s="138">
        <f t="shared" si="9"/>
        <v>0</v>
      </c>
      <c r="AD22" s="138">
        <f t="shared" si="9"/>
        <v>0</v>
      </c>
      <c r="AE22" s="138">
        <f t="shared" si="9"/>
        <v>0</v>
      </c>
      <c r="AF22" s="138">
        <f t="shared" si="9"/>
        <v>0</v>
      </c>
      <c r="AG22" s="138">
        <f t="shared" si="9"/>
        <v>0</v>
      </c>
      <c r="AH22" s="138">
        <f t="shared" si="9"/>
        <v>0</v>
      </c>
      <c r="AI22" s="138">
        <f t="shared" si="9"/>
        <v>0</v>
      </c>
      <c r="AJ22" s="138">
        <f t="shared" si="9"/>
        <v>0</v>
      </c>
      <c r="AK22" s="138">
        <f t="shared" si="9"/>
        <v>0</v>
      </c>
      <c r="AL22" s="138">
        <f t="shared" si="9"/>
        <v>0</v>
      </c>
      <c r="AM22" s="138">
        <f t="shared" si="9"/>
        <v>0</v>
      </c>
      <c r="AN22" s="138">
        <f t="shared" si="9"/>
        <v>0</v>
      </c>
      <c r="AO22" s="138">
        <f t="shared" si="9"/>
        <v>0</v>
      </c>
      <c r="AP22" s="138">
        <f t="shared" si="9"/>
        <v>0</v>
      </c>
      <c r="AQ22" s="138">
        <f t="shared" si="9"/>
        <v>0</v>
      </c>
      <c r="AR22" s="138">
        <f t="shared" si="9"/>
        <v>0</v>
      </c>
      <c r="AS22" s="138">
        <f t="shared" si="9"/>
        <v>0</v>
      </c>
      <c r="AT22" s="138">
        <f t="shared" si="9"/>
        <v>0</v>
      </c>
      <c r="AU22" s="138">
        <f t="shared" si="9"/>
        <v>0</v>
      </c>
      <c r="AV22" s="138">
        <f t="shared" si="9"/>
        <v>0</v>
      </c>
      <c r="AW22" s="138">
        <f t="shared" si="9"/>
        <v>0</v>
      </c>
      <c r="AX22" s="138">
        <f t="shared" si="9"/>
        <v>0</v>
      </c>
      <c r="AY22" s="138">
        <f t="shared" si="9"/>
        <v>0</v>
      </c>
      <c r="AZ22" s="138">
        <f t="shared" si="9"/>
        <v>0</v>
      </c>
      <c r="BA22" s="138">
        <f t="shared" si="9"/>
        <v>0</v>
      </c>
      <c r="BB22" s="138">
        <f t="shared" si="9"/>
        <v>0</v>
      </c>
      <c r="BC22" s="138">
        <f t="shared" si="9"/>
        <v>0</v>
      </c>
      <c r="BD22" s="138">
        <f t="shared" si="9"/>
        <v>0</v>
      </c>
      <c r="BE22" s="138">
        <f t="shared" si="9"/>
        <v>0</v>
      </c>
      <c r="BF22" s="138">
        <f t="shared" si="9"/>
        <v>0</v>
      </c>
      <c r="BG22" s="138">
        <f t="shared" si="9"/>
        <v>0</v>
      </c>
      <c r="BH22" s="138">
        <f t="shared" si="9"/>
        <v>0</v>
      </c>
      <c r="BI22" s="138">
        <f t="shared" si="9"/>
        <v>0</v>
      </c>
      <c r="BJ22" s="138">
        <f t="shared" si="9"/>
        <v>0</v>
      </c>
      <c r="BK22" s="138">
        <f t="shared" si="9"/>
        <v>0</v>
      </c>
      <c r="BL22" s="138">
        <f t="shared" si="9"/>
        <v>0</v>
      </c>
      <c r="BM22" s="138">
        <f t="shared" si="9"/>
        <v>0</v>
      </c>
      <c r="BN22" s="138">
        <f t="shared" si="9"/>
        <v>0</v>
      </c>
      <c r="BO22" s="138">
        <f t="shared" si="9"/>
        <v>0</v>
      </c>
      <c r="BP22" s="138">
        <f t="shared" si="9"/>
        <v>0</v>
      </c>
      <c r="BQ22" s="138">
        <f t="shared" si="9"/>
        <v>0</v>
      </c>
      <c r="BR22" s="138">
        <f t="shared" si="9"/>
        <v>0</v>
      </c>
      <c r="BS22" s="138">
        <f t="shared" si="9"/>
        <v>0</v>
      </c>
      <c r="BT22" s="138">
        <f t="shared" si="9"/>
        <v>0</v>
      </c>
      <c r="BU22" s="138">
        <f t="shared" si="9"/>
        <v>0</v>
      </c>
      <c r="BV22" s="138">
        <f t="shared" si="9"/>
        <v>0</v>
      </c>
      <c r="BW22" s="138">
        <f t="shared" si="9"/>
        <v>0</v>
      </c>
      <c r="BX22" s="138">
        <f t="shared" si="9"/>
        <v>0</v>
      </c>
      <c r="BY22" s="138">
        <f t="shared" si="9"/>
        <v>0</v>
      </c>
      <c r="BZ22" s="138">
        <f t="shared" ref="BZ22:CP22" si="10">+BZ20-BZ21</f>
        <v>0</v>
      </c>
      <c r="CA22" s="138">
        <f t="shared" si="10"/>
        <v>0</v>
      </c>
      <c r="CB22" s="138">
        <f t="shared" si="10"/>
        <v>0</v>
      </c>
      <c r="CC22" s="138">
        <f t="shared" si="10"/>
        <v>0</v>
      </c>
      <c r="CD22" s="138">
        <f t="shared" si="10"/>
        <v>0</v>
      </c>
      <c r="CE22" s="138">
        <f t="shared" si="10"/>
        <v>0</v>
      </c>
      <c r="CF22" s="138">
        <f t="shared" si="10"/>
        <v>0</v>
      </c>
      <c r="CG22" s="138">
        <f t="shared" si="10"/>
        <v>0</v>
      </c>
      <c r="CH22" s="138">
        <f t="shared" si="10"/>
        <v>0</v>
      </c>
      <c r="CI22" s="138">
        <f t="shared" si="10"/>
        <v>0</v>
      </c>
      <c r="CJ22" s="138">
        <f t="shared" si="10"/>
        <v>0</v>
      </c>
      <c r="CK22" s="138">
        <f t="shared" si="10"/>
        <v>0</v>
      </c>
      <c r="CL22" s="138">
        <f t="shared" si="10"/>
        <v>0</v>
      </c>
      <c r="CM22" s="138">
        <f t="shared" si="10"/>
        <v>0</v>
      </c>
      <c r="CN22" s="138">
        <f t="shared" si="10"/>
        <v>0</v>
      </c>
      <c r="CO22" s="138">
        <f t="shared" si="10"/>
        <v>0</v>
      </c>
      <c r="CP22" s="138">
        <f t="shared" si="10"/>
        <v>0</v>
      </c>
    </row>
    <row r="23" spans="2:94" s="35" customFormat="1" ht="18" x14ac:dyDescent="0.25">
      <c r="B23" s="121"/>
      <c r="C23" s="44"/>
      <c r="D23" s="44"/>
      <c r="E23" s="45"/>
      <c r="F23" s="124" t="s">
        <v>120</v>
      </c>
      <c r="G23" s="127" t="s">
        <v>121</v>
      </c>
      <c r="H23" s="126"/>
      <c r="I23" s="126"/>
      <c r="J23" s="126"/>
      <c r="K23" s="126"/>
      <c r="L23" s="126"/>
      <c r="M23" s="126"/>
      <c r="N23" s="137">
        <f>AVERAGE(N20,N22)</f>
        <v>0</v>
      </c>
      <c r="O23" s="138">
        <f t="shared" ref="O23:BZ23" si="11">AVERAGE(O20,O22)</f>
        <v>4.9562971645611462</v>
      </c>
      <c r="P23" s="138">
        <f t="shared" si="11"/>
        <v>9.4284446862158546</v>
      </c>
      <c r="Q23" s="138">
        <f t="shared" si="11"/>
        <v>13.385134917064129</v>
      </c>
      <c r="R23" s="138">
        <f t="shared" si="11"/>
        <v>16.825292857105964</v>
      </c>
      <c r="S23" s="138">
        <f t="shared" si="11"/>
        <v>19.591846291091365</v>
      </c>
      <c r="T23" s="138">
        <f t="shared" si="11"/>
        <v>20.669251472373666</v>
      </c>
      <c r="U23" s="138">
        <f t="shared" si="11"/>
        <v>21.358043066707076</v>
      </c>
      <c r="V23" s="138">
        <f t="shared" si="11"/>
        <v>21.658221074091593</v>
      </c>
      <c r="W23" s="138">
        <f t="shared" si="11"/>
        <v>21.569785494527217</v>
      </c>
      <c r="X23" s="138">
        <f t="shared" si="11"/>
        <v>21.092736328013949</v>
      </c>
      <c r="Y23" s="138">
        <f t="shared" si="11"/>
        <v>16.535244498537295</v>
      </c>
      <c r="Z23" s="138">
        <f t="shared" si="11"/>
        <v>11.977752669060648</v>
      </c>
      <c r="AA23" s="138">
        <f t="shared" si="11"/>
        <v>7.4202608395839977</v>
      </c>
      <c r="AB23" s="138">
        <f t="shared" si="11"/>
        <v>2.8627690101073493</v>
      </c>
      <c r="AC23" s="138">
        <f t="shared" si="11"/>
        <v>0.29201154768451243</v>
      </c>
      <c r="AD23" s="138">
        <f t="shared" si="11"/>
        <v>0</v>
      </c>
      <c r="AE23" s="138">
        <f t="shared" si="11"/>
        <v>0</v>
      </c>
      <c r="AF23" s="138">
        <f t="shared" si="11"/>
        <v>0</v>
      </c>
      <c r="AG23" s="138">
        <f t="shared" si="11"/>
        <v>0</v>
      </c>
      <c r="AH23" s="138">
        <f t="shared" si="11"/>
        <v>0</v>
      </c>
      <c r="AI23" s="138">
        <f t="shared" si="11"/>
        <v>0</v>
      </c>
      <c r="AJ23" s="138">
        <f t="shared" si="11"/>
        <v>0</v>
      </c>
      <c r="AK23" s="138">
        <f t="shared" si="11"/>
        <v>0</v>
      </c>
      <c r="AL23" s="138">
        <f t="shared" si="11"/>
        <v>0</v>
      </c>
      <c r="AM23" s="138">
        <f t="shared" si="11"/>
        <v>0</v>
      </c>
      <c r="AN23" s="138">
        <f t="shared" si="11"/>
        <v>0</v>
      </c>
      <c r="AO23" s="138">
        <f t="shared" si="11"/>
        <v>0</v>
      </c>
      <c r="AP23" s="138">
        <f t="shared" si="11"/>
        <v>0</v>
      </c>
      <c r="AQ23" s="138">
        <f t="shared" si="11"/>
        <v>0</v>
      </c>
      <c r="AR23" s="138">
        <f t="shared" si="11"/>
        <v>0</v>
      </c>
      <c r="AS23" s="138">
        <f t="shared" si="11"/>
        <v>0</v>
      </c>
      <c r="AT23" s="138">
        <f t="shared" si="11"/>
        <v>0</v>
      </c>
      <c r="AU23" s="138">
        <f t="shared" si="11"/>
        <v>0</v>
      </c>
      <c r="AV23" s="138">
        <f t="shared" si="11"/>
        <v>0</v>
      </c>
      <c r="AW23" s="138">
        <f t="shared" si="11"/>
        <v>0</v>
      </c>
      <c r="AX23" s="138">
        <f t="shared" si="11"/>
        <v>0</v>
      </c>
      <c r="AY23" s="138">
        <f t="shared" si="11"/>
        <v>0</v>
      </c>
      <c r="AZ23" s="138">
        <f t="shared" si="11"/>
        <v>0</v>
      </c>
      <c r="BA23" s="138">
        <f t="shared" si="11"/>
        <v>0</v>
      </c>
      <c r="BB23" s="138">
        <f t="shared" si="11"/>
        <v>0</v>
      </c>
      <c r="BC23" s="138">
        <f t="shared" si="11"/>
        <v>0</v>
      </c>
      <c r="BD23" s="138">
        <f t="shared" si="11"/>
        <v>0</v>
      </c>
      <c r="BE23" s="138">
        <f t="shared" si="11"/>
        <v>0</v>
      </c>
      <c r="BF23" s="138">
        <f t="shared" si="11"/>
        <v>0</v>
      </c>
      <c r="BG23" s="138">
        <f t="shared" si="11"/>
        <v>0</v>
      </c>
      <c r="BH23" s="138">
        <f t="shared" si="11"/>
        <v>0</v>
      </c>
      <c r="BI23" s="138">
        <f t="shared" si="11"/>
        <v>0</v>
      </c>
      <c r="BJ23" s="138">
        <f t="shared" si="11"/>
        <v>0</v>
      </c>
      <c r="BK23" s="138">
        <f t="shared" si="11"/>
        <v>0</v>
      </c>
      <c r="BL23" s="138">
        <f t="shared" si="11"/>
        <v>0</v>
      </c>
      <c r="BM23" s="138">
        <f t="shared" si="11"/>
        <v>0</v>
      </c>
      <c r="BN23" s="138">
        <f t="shared" si="11"/>
        <v>0</v>
      </c>
      <c r="BO23" s="138">
        <f t="shared" si="11"/>
        <v>0</v>
      </c>
      <c r="BP23" s="138">
        <f t="shared" si="11"/>
        <v>0</v>
      </c>
      <c r="BQ23" s="138">
        <f t="shared" si="11"/>
        <v>0</v>
      </c>
      <c r="BR23" s="138">
        <f t="shared" si="11"/>
        <v>0</v>
      </c>
      <c r="BS23" s="138">
        <f t="shared" si="11"/>
        <v>0</v>
      </c>
      <c r="BT23" s="138">
        <f t="shared" si="11"/>
        <v>0</v>
      </c>
      <c r="BU23" s="138">
        <f t="shared" si="11"/>
        <v>0</v>
      </c>
      <c r="BV23" s="138">
        <f t="shared" si="11"/>
        <v>0</v>
      </c>
      <c r="BW23" s="138">
        <f t="shared" si="11"/>
        <v>0</v>
      </c>
      <c r="BX23" s="138">
        <f t="shared" si="11"/>
        <v>0</v>
      </c>
      <c r="BY23" s="138">
        <f t="shared" si="11"/>
        <v>0</v>
      </c>
      <c r="BZ23" s="138">
        <f t="shared" si="11"/>
        <v>0</v>
      </c>
      <c r="CA23" s="138">
        <f t="shared" ref="CA23:CP23" si="12">AVERAGE(CA20,CA22)</f>
        <v>0</v>
      </c>
      <c r="CB23" s="138">
        <f t="shared" si="12"/>
        <v>0</v>
      </c>
      <c r="CC23" s="138">
        <f t="shared" si="12"/>
        <v>0</v>
      </c>
      <c r="CD23" s="138">
        <f t="shared" si="12"/>
        <v>0</v>
      </c>
      <c r="CE23" s="138">
        <f t="shared" si="12"/>
        <v>0</v>
      </c>
      <c r="CF23" s="138">
        <f t="shared" si="12"/>
        <v>0</v>
      </c>
      <c r="CG23" s="138">
        <f t="shared" si="12"/>
        <v>0</v>
      </c>
      <c r="CH23" s="138">
        <f t="shared" si="12"/>
        <v>0</v>
      </c>
      <c r="CI23" s="138">
        <f t="shared" si="12"/>
        <v>0</v>
      </c>
      <c r="CJ23" s="138">
        <f t="shared" si="12"/>
        <v>0</v>
      </c>
      <c r="CK23" s="138">
        <f t="shared" si="12"/>
        <v>0</v>
      </c>
      <c r="CL23" s="138">
        <f t="shared" si="12"/>
        <v>0</v>
      </c>
      <c r="CM23" s="138">
        <f t="shared" si="12"/>
        <v>0</v>
      </c>
      <c r="CN23" s="138">
        <f t="shared" si="12"/>
        <v>0</v>
      </c>
      <c r="CO23" s="138">
        <f t="shared" si="12"/>
        <v>0</v>
      </c>
      <c r="CP23" s="138">
        <f t="shared" si="12"/>
        <v>0</v>
      </c>
    </row>
    <row r="24" spans="2:94" s="35" customFormat="1" ht="18" x14ac:dyDescent="0.25">
      <c r="B24" s="121"/>
      <c r="C24" s="44"/>
      <c r="D24" s="44"/>
      <c r="E24" s="45"/>
      <c r="F24" s="128" t="s">
        <v>122</v>
      </c>
      <c r="G24" s="129">
        <v>3.1199999999999999E-2</v>
      </c>
      <c r="H24" s="130"/>
      <c r="I24" s="130"/>
      <c r="J24" s="130"/>
      <c r="K24" s="130"/>
      <c r="L24" s="130"/>
      <c r="M24" s="130"/>
      <c r="N24" s="138">
        <f>+N23*$G24+N21</f>
        <v>0</v>
      </c>
      <c r="O24" s="138">
        <f t="shared" ref="O24:BZ24" si="13">+O23*$G24+O21</f>
        <v>0.67635196254074414</v>
      </c>
      <c r="P24" s="138">
        <f t="shared" si="13"/>
        <v>1.3415527560228075</v>
      </c>
      <c r="Q24" s="138">
        <f>+Q23*$G24+Q21</f>
        <v>1.99174628203171</v>
      </c>
      <c r="R24" s="138">
        <f t="shared" si="13"/>
        <v>2.6268990005674517</v>
      </c>
      <c r="S24" s="138">
        <f t="shared" si="13"/>
        <v>3.2256894990142326</v>
      </c>
      <c r="T24" s="138">
        <f t="shared" si="13"/>
        <v>3.6479181276191337</v>
      </c>
      <c r="U24" s="138">
        <f t="shared" si="13"/>
        <v>4.0580220123112296</v>
      </c>
      <c r="V24" s="138">
        <f t="shared" si="13"/>
        <v>4.4560011530905195</v>
      </c>
      <c r="W24" s="138">
        <f t="shared" si="13"/>
        <v>4.8418555499570051</v>
      </c>
      <c r="X24" s="138">
        <f t="shared" si="13"/>
        <v>5.2155852029106837</v>
      </c>
      <c r="Y24" s="138">
        <f t="shared" si="13"/>
        <v>5.0733914578310122</v>
      </c>
      <c r="Z24" s="138">
        <f t="shared" si="13"/>
        <v>4.9311977127513407</v>
      </c>
      <c r="AA24" s="138">
        <f>+AA23*$G24+AA21</f>
        <v>4.78900396767167</v>
      </c>
      <c r="AB24" s="138">
        <f t="shared" si="13"/>
        <v>4.6468102225919985</v>
      </c>
      <c r="AC24" s="138">
        <f t="shared" si="13"/>
        <v>0.59313385565678167</v>
      </c>
      <c r="AD24" s="138">
        <f t="shared" si="13"/>
        <v>0</v>
      </c>
      <c r="AE24" s="138">
        <f t="shared" si="13"/>
        <v>0</v>
      </c>
      <c r="AF24" s="138">
        <f t="shared" si="13"/>
        <v>0</v>
      </c>
      <c r="AG24" s="138">
        <f t="shared" si="13"/>
        <v>0</v>
      </c>
      <c r="AH24" s="138">
        <f t="shared" si="13"/>
        <v>0</v>
      </c>
      <c r="AI24" s="138">
        <f t="shared" si="13"/>
        <v>0</v>
      </c>
      <c r="AJ24" s="138">
        <f t="shared" si="13"/>
        <v>0</v>
      </c>
      <c r="AK24" s="138">
        <f t="shared" si="13"/>
        <v>0</v>
      </c>
      <c r="AL24" s="138">
        <f t="shared" si="13"/>
        <v>0</v>
      </c>
      <c r="AM24" s="138">
        <f t="shared" si="13"/>
        <v>0</v>
      </c>
      <c r="AN24" s="138">
        <f t="shared" si="13"/>
        <v>0</v>
      </c>
      <c r="AO24" s="138">
        <f t="shared" si="13"/>
        <v>0</v>
      </c>
      <c r="AP24" s="138">
        <f t="shared" si="13"/>
        <v>0</v>
      </c>
      <c r="AQ24" s="138">
        <f t="shared" si="13"/>
        <v>0</v>
      </c>
      <c r="AR24" s="138">
        <f t="shared" si="13"/>
        <v>0</v>
      </c>
      <c r="AS24" s="138">
        <f t="shared" si="13"/>
        <v>0</v>
      </c>
      <c r="AT24" s="138">
        <f t="shared" si="13"/>
        <v>0</v>
      </c>
      <c r="AU24" s="138">
        <f t="shared" si="13"/>
        <v>0</v>
      </c>
      <c r="AV24" s="138">
        <f t="shared" si="13"/>
        <v>0</v>
      </c>
      <c r="AW24" s="138">
        <f t="shared" si="13"/>
        <v>0</v>
      </c>
      <c r="AX24" s="138">
        <f t="shared" si="13"/>
        <v>0</v>
      </c>
      <c r="AY24" s="138">
        <f t="shared" si="13"/>
        <v>0</v>
      </c>
      <c r="AZ24" s="138">
        <f t="shared" si="13"/>
        <v>0</v>
      </c>
      <c r="BA24" s="138">
        <f t="shared" si="13"/>
        <v>0</v>
      </c>
      <c r="BB24" s="138">
        <f t="shared" si="13"/>
        <v>0</v>
      </c>
      <c r="BC24" s="138">
        <f t="shared" si="13"/>
        <v>0</v>
      </c>
      <c r="BD24" s="138">
        <f t="shared" si="13"/>
        <v>0</v>
      </c>
      <c r="BE24" s="138">
        <f t="shared" si="13"/>
        <v>0</v>
      </c>
      <c r="BF24" s="138">
        <f t="shared" si="13"/>
        <v>0</v>
      </c>
      <c r="BG24" s="138">
        <f t="shared" si="13"/>
        <v>0</v>
      </c>
      <c r="BH24" s="138">
        <f t="shared" si="13"/>
        <v>0</v>
      </c>
      <c r="BI24" s="138">
        <f t="shared" si="13"/>
        <v>0</v>
      </c>
      <c r="BJ24" s="138">
        <f t="shared" si="13"/>
        <v>0</v>
      </c>
      <c r="BK24" s="138">
        <f t="shared" si="13"/>
        <v>0</v>
      </c>
      <c r="BL24" s="138">
        <f t="shared" si="13"/>
        <v>0</v>
      </c>
      <c r="BM24" s="138">
        <f t="shared" si="13"/>
        <v>0</v>
      </c>
      <c r="BN24" s="138">
        <f t="shared" si="13"/>
        <v>0</v>
      </c>
      <c r="BO24" s="138">
        <f t="shared" si="13"/>
        <v>0</v>
      </c>
      <c r="BP24" s="138">
        <f t="shared" si="13"/>
        <v>0</v>
      </c>
      <c r="BQ24" s="138">
        <f t="shared" si="13"/>
        <v>0</v>
      </c>
      <c r="BR24" s="138">
        <f t="shared" si="13"/>
        <v>0</v>
      </c>
      <c r="BS24" s="138">
        <f t="shared" si="13"/>
        <v>0</v>
      </c>
      <c r="BT24" s="138">
        <f t="shared" si="13"/>
        <v>0</v>
      </c>
      <c r="BU24" s="138">
        <f t="shared" si="13"/>
        <v>0</v>
      </c>
      <c r="BV24" s="138">
        <f t="shared" si="13"/>
        <v>0</v>
      </c>
      <c r="BW24" s="138">
        <f t="shared" si="13"/>
        <v>0</v>
      </c>
      <c r="BX24" s="138">
        <f t="shared" si="13"/>
        <v>0</v>
      </c>
      <c r="BY24" s="138">
        <f t="shared" si="13"/>
        <v>0</v>
      </c>
      <c r="BZ24" s="138">
        <f t="shared" si="13"/>
        <v>0</v>
      </c>
      <c r="CA24" s="138">
        <f t="shared" ref="CA24:CP24" si="14">+CA23*$G24+CA21</f>
        <v>0</v>
      </c>
      <c r="CB24" s="138">
        <f t="shared" si="14"/>
        <v>0</v>
      </c>
      <c r="CC24" s="138">
        <f t="shared" si="14"/>
        <v>0</v>
      </c>
      <c r="CD24" s="138">
        <f t="shared" si="14"/>
        <v>0</v>
      </c>
      <c r="CE24" s="138">
        <f t="shared" si="14"/>
        <v>0</v>
      </c>
      <c r="CF24" s="138">
        <f t="shared" si="14"/>
        <v>0</v>
      </c>
      <c r="CG24" s="138">
        <f t="shared" si="14"/>
        <v>0</v>
      </c>
      <c r="CH24" s="138">
        <f t="shared" si="14"/>
        <v>0</v>
      </c>
      <c r="CI24" s="138">
        <f t="shared" si="14"/>
        <v>0</v>
      </c>
      <c r="CJ24" s="138">
        <f t="shared" si="14"/>
        <v>0</v>
      </c>
      <c r="CK24" s="138">
        <f t="shared" si="14"/>
        <v>0</v>
      </c>
      <c r="CL24" s="138">
        <f t="shared" si="14"/>
        <v>0</v>
      </c>
      <c r="CM24" s="138">
        <f t="shared" si="14"/>
        <v>0</v>
      </c>
      <c r="CN24" s="138">
        <f t="shared" si="14"/>
        <v>0</v>
      </c>
      <c r="CO24" s="138">
        <f t="shared" si="14"/>
        <v>0</v>
      </c>
      <c r="CP24" s="138">
        <f t="shared" si="14"/>
        <v>0</v>
      </c>
    </row>
    <row r="25" spans="2:94" s="35" customFormat="1" ht="15" x14ac:dyDescent="0.2">
      <c r="B25" s="121"/>
      <c r="C25" s="44"/>
      <c r="D25" s="44"/>
      <c r="E25" s="45"/>
    </row>
    <row r="26" spans="2:94" s="35" customFormat="1" ht="15" x14ac:dyDescent="0.2">
      <c r="B26" s="121"/>
      <c r="C26" s="44"/>
      <c r="D26" s="44"/>
      <c r="E26" s="45"/>
      <c r="F26" s="44"/>
      <c r="G26" s="44"/>
      <c r="H26" s="44"/>
      <c r="I26" s="122"/>
      <c r="J26" s="122"/>
      <c r="K26" s="122"/>
      <c r="L26" s="122"/>
      <c r="M26" s="122"/>
    </row>
    <row r="27" spans="2:94" s="35" customFormat="1" ht="15" x14ac:dyDescent="0.2">
      <c r="B27" s="121"/>
      <c r="C27" s="44"/>
      <c r="D27" s="44"/>
      <c r="E27" s="45"/>
      <c r="F27" s="44"/>
      <c r="G27" s="44"/>
      <c r="H27" s="44"/>
      <c r="I27" s="122"/>
      <c r="J27" s="122"/>
      <c r="K27" s="122"/>
      <c r="L27" s="122"/>
      <c r="M27" s="122"/>
    </row>
    <row r="28" spans="2:94" s="35" customFormat="1" ht="15" x14ac:dyDescent="0.2">
      <c r="B28" s="121"/>
      <c r="C28" s="44"/>
      <c r="D28" s="44"/>
      <c r="E28" s="45"/>
      <c r="F28" s="44"/>
      <c r="G28" s="44"/>
      <c r="H28" s="44"/>
      <c r="I28" s="122"/>
      <c r="J28" s="122"/>
      <c r="K28" s="122"/>
      <c r="L28" s="122"/>
      <c r="M28" s="122"/>
    </row>
    <row r="29" spans="2:94" s="35" customFormat="1" ht="15.75" thickBot="1" x14ac:dyDescent="0.25">
      <c r="B29" s="43"/>
      <c r="C29" s="44"/>
      <c r="D29" s="44"/>
      <c r="E29" s="45"/>
      <c r="F29" s="44"/>
      <c r="G29" s="44"/>
      <c r="H29" s="44"/>
      <c r="I29" s="46"/>
      <c r="J29" s="47"/>
    </row>
    <row r="30" spans="2:94" ht="15.75" thickBot="1" x14ac:dyDescent="0.25">
      <c r="B30" s="147" t="s">
        <v>123</v>
      </c>
      <c r="C30" s="148"/>
      <c r="D30" s="48"/>
      <c r="E30" s="49"/>
      <c r="F30" s="48"/>
      <c r="G30" s="48"/>
      <c r="H30" s="48"/>
      <c r="I30" s="50"/>
      <c r="J30" s="51"/>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row>
    <row r="31" spans="2:94" ht="101.25" thickBot="1" x14ac:dyDescent="0.25">
      <c r="B31" s="53" t="s">
        <v>5</v>
      </c>
      <c r="C31" s="54" t="s">
        <v>6</v>
      </c>
      <c r="D31" s="55" t="s">
        <v>7</v>
      </c>
      <c r="E31" s="55" t="s">
        <v>8</v>
      </c>
      <c r="F31" s="55" t="s">
        <v>9</v>
      </c>
      <c r="G31" s="55" t="s">
        <v>10</v>
      </c>
      <c r="H31" s="56"/>
      <c r="I31" s="57" t="s">
        <v>12</v>
      </c>
      <c r="J31" s="58" t="s">
        <v>13</v>
      </c>
      <c r="K31" s="58" t="s">
        <v>14</v>
      </c>
      <c r="L31" s="58" t="s">
        <v>15</v>
      </c>
      <c r="M31" s="58" t="s">
        <v>16</v>
      </c>
      <c r="N31" s="58" t="s">
        <v>17</v>
      </c>
      <c r="O31" s="58" t="s">
        <v>18</v>
      </c>
      <c r="P31" s="58" t="s">
        <v>19</v>
      </c>
      <c r="Q31" s="58" t="s">
        <v>20</v>
      </c>
      <c r="R31" s="58" t="s">
        <v>21</v>
      </c>
      <c r="S31" s="58" t="s">
        <v>22</v>
      </c>
      <c r="T31" s="58" t="s">
        <v>23</v>
      </c>
      <c r="U31" s="58" t="s">
        <v>24</v>
      </c>
      <c r="V31" s="58" t="s">
        <v>25</v>
      </c>
      <c r="W31" s="58" t="s">
        <v>26</v>
      </c>
      <c r="X31" s="58" t="s">
        <v>27</v>
      </c>
      <c r="Y31" s="58" t="s">
        <v>28</v>
      </c>
      <c r="Z31" s="58" t="s">
        <v>29</v>
      </c>
      <c r="AA31" s="58" t="s">
        <v>30</v>
      </c>
      <c r="AB31" s="58" t="s">
        <v>31</v>
      </c>
      <c r="AC31" s="58" t="s">
        <v>32</v>
      </c>
      <c r="AD31" s="58" t="s">
        <v>33</v>
      </c>
      <c r="AE31" s="58" t="s">
        <v>34</v>
      </c>
      <c r="AF31" s="58" t="s">
        <v>35</v>
      </c>
      <c r="AG31" s="58" t="s">
        <v>36</v>
      </c>
      <c r="AH31" s="58" t="s">
        <v>37</v>
      </c>
      <c r="AI31" s="58" t="s">
        <v>38</v>
      </c>
      <c r="AJ31" s="58" t="s">
        <v>39</v>
      </c>
      <c r="AK31" s="58" t="s">
        <v>40</v>
      </c>
      <c r="AL31" s="58" t="s">
        <v>41</v>
      </c>
      <c r="AM31" s="58" t="s">
        <v>42</v>
      </c>
      <c r="AN31" s="58" t="s">
        <v>43</v>
      </c>
      <c r="AO31" s="58" t="s">
        <v>44</v>
      </c>
      <c r="AP31" s="58" t="s">
        <v>45</v>
      </c>
      <c r="AQ31" s="58" t="s">
        <v>46</v>
      </c>
      <c r="AR31" s="58" t="s">
        <v>47</v>
      </c>
      <c r="AS31" s="58" t="s">
        <v>48</v>
      </c>
      <c r="AT31" s="58" t="s">
        <v>49</v>
      </c>
      <c r="AU31" s="58" t="s">
        <v>50</v>
      </c>
      <c r="AV31" s="58" t="s">
        <v>51</v>
      </c>
      <c r="AW31" s="58" t="s">
        <v>52</v>
      </c>
      <c r="AX31" s="58" t="s">
        <v>53</v>
      </c>
      <c r="AY31" s="58" t="s">
        <v>54</v>
      </c>
      <c r="AZ31" s="58" t="s">
        <v>55</v>
      </c>
      <c r="BA31" s="58" t="s">
        <v>56</v>
      </c>
      <c r="BB31" s="58" t="s">
        <v>57</v>
      </c>
      <c r="BC31" s="58" t="s">
        <v>58</v>
      </c>
      <c r="BD31" s="58" t="s">
        <v>59</v>
      </c>
      <c r="BE31" s="58" t="s">
        <v>60</v>
      </c>
      <c r="BF31" s="58" t="s">
        <v>61</v>
      </c>
      <c r="BG31" s="58" t="s">
        <v>62</v>
      </c>
      <c r="BH31" s="58" t="s">
        <v>63</v>
      </c>
      <c r="BI31" s="58" t="s">
        <v>64</v>
      </c>
      <c r="BJ31" s="58" t="s">
        <v>65</v>
      </c>
      <c r="BK31" s="58" t="s">
        <v>66</v>
      </c>
      <c r="BL31" s="58" t="s">
        <v>67</v>
      </c>
      <c r="BM31" s="58" t="s">
        <v>68</v>
      </c>
      <c r="BN31" s="58" t="s">
        <v>69</v>
      </c>
      <c r="BO31" s="58" t="s">
        <v>70</v>
      </c>
      <c r="BP31" s="58" t="s">
        <v>71</v>
      </c>
      <c r="BQ31" s="58" t="s">
        <v>72</v>
      </c>
      <c r="BR31" s="58" t="s">
        <v>73</v>
      </c>
      <c r="BS31" s="58" t="s">
        <v>74</v>
      </c>
      <c r="BT31" s="58" t="s">
        <v>75</v>
      </c>
      <c r="BU31" s="58" t="s">
        <v>76</v>
      </c>
      <c r="BV31" s="58" t="s">
        <v>77</v>
      </c>
      <c r="BW31" s="58" t="s">
        <v>78</v>
      </c>
      <c r="BX31" s="58" t="s">
        <v>79</v>
      </c>
      <c r="BY31" s="58" t="s">
        <v>80</v>
      </c>
      <c r="BZ31" s="58" t="s">
        <v>81</v>
      </c>
      <c r="CA31" s="58" t="s">
        <v>82</v>
      </c>
      <c r="CB31" s="58" t="s">
        <v>83</v>
      </c>
      <c r="CC31" s="58" t="s">
        <v>84</v>
      </c>
      <c r="CD31" s="58" t="s">
        <v>85</v>
      </c>
      <c r="CE31" s="58" t="s">
        <v>86</v>
      </c>
      <c r="CF31" s="58" t="s">
        <v>87</v>
      </c>
      <c r="CG31" s="58" t="s">
        <v>88</v>
      </c>
      <c r="CH31" s="58" t="s">
        <v>89</v>
      </c>
      <c r="CI31" s="58" t="s">
        <v>90</v>
      </c>
      <c r="CJ31" s="58" t="s">
        <v>91</v>
      </c>
      <c r="CK31" s="58" t="s">
        <v>92</v>
      </c>
      <c r="CL31" s="58" t="s">
        <v>93</v>
      </c>
      <c r="CM31" s="58" t="s">
        <v>94</v>
      </c>
      <c r="CN31" s="58" t="s">
        <v>95</v>
      </c>
      <c r="CO31" s="58" t="s">
        <v>96</v>
      </c>
      <c r="CP31" s="59" t="s">
        <v>97</v>
      </c>
    </row>
    <row r="32" spans="2:94" ht="15" x14ac:dyDescent="0.2">
      <c r="B32" s="141" t="s">
        <v>124</v>
      </c>
      <c r="C32" s="60"/>
      <c r="D32" s="19"/>
      <c r="E32" s="19" t="s">
        <v>104</v>
      </c>
      <c r="F32" s="20" t="s">
        <v>125</v>
      </c>
      <c r="G32" s="20"/>
      <c r="H32" s="19" t="s">
        <v>111</v>
      </c>
      <c r="I32" s="61"/>
      <c r="J32" s="62"/>
      <c r="K32" s="21"/>
      <c r="L32" s="22"/>
      <c r="M32" s="22"/>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4"/>
    </row>
    <row r="33" spans="2:94" ht="15" x14ac:dyDescent="0.2">
      <c r="B33" s="149"/>
      <c r="C33" s="63"/>
      <c r="D33" s="26"/>
      <c r="E33" s="26" t="s">
        <v>104</v>
      </c>
      <c r="F33" s="28" t="s">
        <v>125</v>
      </c>
      <c r="G33" s="28"/>
      <c r="H33" s="26" t="s">
        <v>126</v>
      </c>
      <c r="I33" s="64"/>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15" x14ac:dyDescent="0.2">
      <c r="B34" s="149"/>
      <c r="C34" s="63"/>
      <c r="D34" s="26"/>
      <c r="E34" s="26" t="s">
        <v>109</v>
      </c>
      <c r="F34" s="26" t="s">
        <v>127</v>
      </c>
      <c r="G34" s="26"/>
      <c r="H34" s="26" t="s">
        <v>111</v>
      </c>
      <c r="I34" s="66"/>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49"/>
      <c r="C35" s="63"/>
      <c r="D35" s="26"/>
      <c r="E35" s="26" t="s">
        <v>109</v>
      </c>
      <c r="F35" s="26" t="s">
        <v>128</v>
      </c>
      <c r="G35" s="26"/>
      <c r="H35" s="26" t="s">
        <v>111</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129</v>
      </c>
      <c r="G36" s="26"/>
      <c r="H36" s="26" t="s">
        <v>111</v>
      </c>
      <c r="I36" s="66"/>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49"/>
      <c r="C37" s="63"/>
      <c r="D37" s="26"/>
      <c r="E37" s="26" t="s">
        <v>109</v>
      </c>
      <c r="F37" s="26" t="s">
        <v>130</v>
      </c>
      <c r="G37" s="26"/>
      <c r="H37" s="26" t="s">
        <v>111</v>
      </c>
      <c r="I37" s="64"/>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131</v>
      </c>
      <c r="G38" s="26"/>
      <c r="H38" s="26" t="s">
        <v>111</v>
      </c>
      <c r="I38" s="66"/>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49"/>
      <c r="C39" s="63"/>
      <c r="D39" s="26"/>
      <c r="E39" s="26" t="s">
        <v>109</v>
      </c>
      <c r="F39" s="26" t="s">
        <v>132</v>
      </c>
      <c r="G39" s="26"/>
      <c r="H39" s="26" t="s">
        <v>111</v>
      </c>
      <c r="I39" s="64"/>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c r="D40" s="26"/>
      <c r="E40" s="26" t="s">
        <v>109</v>
      </c>
      <c r="F40" s="26" t="s">
        <v>133</v>
      </c>
      <c r="G40" s="26"/>
      <c r="H40" s="26" t="s">
        <v>111</v>
      </c>
      <c r="I40" s="66"/>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134</v>
      </c>
      <c r="G41" s="26"/>
      <c r="H41" s="26" t="s">
        <v>111</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134</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49"/>
      <c r="C43" s="63"/>
      <c r="D43" s="26"/>
      <c r="E43" s="26" t="s">
        <v>109</v>
      </c>
      <c r="F43" s="26" t="s">
        <v>134</v>
      </c>
      <c r="G43" s="26"/>
      <c r="H43" s="26" t="s">
        <v>111</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49"/>
      <c r="C44" s="63"/>
      <c r="D44" s="26"/>
      <c r="E44" s="26" t="s">
        <v>109</v>
      </c>
      <c r="F44" s="26" t="s">
        <v>134</v>
      </c>
      <c r="G44" s="26"/>
      <c r="H44" s="26" t="s">
        <v>111</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49"/>
      <c r="C45" s="63"/>
      <c r="D45" s="26"/>
      <c r="E45" s="26" t="s">
        <v>109</v>
      </c>
      <c r="F45" s="26" t="s">
        <v>134</v>
      </c>
      <c r="G45" s="26"/>
      <c r="H45" s="26" t="s">
        <v>111</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49"/>
      <c r="C46" s="63"/>
      <c r="D46" s="26"/>
      <c r="E46" s="26" t="s">
        <v>109</v>
      </c>
      <c r="F46" s="26" t="s">
        <v>135</v>
      </c>
      <c r="G46" s="26"/>
      <c r="H46" s="26" t="s">
        <v>111</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x14ac:dyDescent="0.2">
      <c r="B47" s="149"/>
      <c r="C47" s="63"/>
      <c r="D47" s="26"/>
      <c r="E47" s="26" t="s">
        <v>109</v>
      </c>
      <c r="F47" s="26" t="s">
        <v>136</v>
      </c>
      <c r="G47" s="26"/>
      <c r="H47" s="26" t="s">
        <v>111</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137</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49"/>
      <c r="C49" s="63"/>
      <c r="D49" s="26"/>
      <c r="E49" s="26" t="s">
        <v>109</v>
      </c>
      <c r="F49" s="26" t="s">
        <v>138</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ht="28.5" x14ac:dyDescent="0.2">
      <c r="B50" s="149"/>
      <c r="C50" s="63"/>
      <c r="D50" s="26"/>
      <c r="E50" s="26" t="s">
        <v>109</v>
      </c>
      <c r="F50" s="26" t="s">
        <v>139</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49"/>
      <c r="C51" s="63"/>
      <c r="D51" s="26"/>
      <c r="E51" s="26" t="s">
        <v>109</v>
      </c>
      <c r="F51" s="26" t="s">
        <v>140</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49"/>
      <c r="C52" s="63"/>
      <c r="D52" s="26"/>
      <c r="E52" s="26" t="s">
        <v>109</v>
      </c>
      <c r="F52" s="26" t="s">
        <v>141</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142</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143</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49"/>
      <c r="C55" s="63"/>
      <c r="D55" s="26"/>
      <c r="E55" s="26" t="s">
        <v>109</v>
      </c>
      <c r="F55" s="26" t="s">
        <v>144</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145</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146</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147</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148</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149</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49"/>
      <c r="C61" s="63"/>
      <c r="D61" s="26"/>
      <c r="E61" s="26" t="s">
        <v>109</v>
      </c>
      <c r="F61" s="26" t="s">
        <v>150</v>
      </c>
      <c r="G61" s="26"/>
      <c r="H61" s="26" t="s">
        <v>111</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151</v>
      </c>
      <c r="G62" s="26"/>
      <c r="H62" s="26" t="s">
        <v>111</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152</v>
      </c>
      <c r="G63" s="26"/>
      <c r="H63" s="26" t="s">
        <v>111</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153</v>
      </c>
      <c r="G64" s="26"/>
      <c r="H64" s="26" t="s">
        <v>111</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154</v>
      </c>
      <c r="G65" s="26"/>
      <c r="H65" s="26" t="s">
        <v>111</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155</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49"/>
      <c r="C67" s="63"/>
      <c r="D67" s="26"/>
      <c r="E67" s="26" t="s">
        <v>109</v>
      </c>
      <c r="F67" s="26" t="s">
        <v>156</v>
      </c>
      <c r="G67" s="26"/>
      <c r="H67" s="26" t="s">
        <v>111</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49"/>
      <c r="C68" s="63"/>
      <c r="D68" s="26"/>
      <c r="E68" s="26" t="s">
        <v>109</v>
      </c>
      <c r="F68" s="26" t="s">
        <v>157</v>
      </c>
      <c r="G68" s="26"/>
      <c r="H68" s="26" t="s">
        <v>111</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49"/>
      <c r="C69" s="63"/>
      <c r="D69" s="26"/>
      <c r="E69" s="26" t="s">
        <v>109</v>
      </c>
      <c r="F69" s="26" t="s">
        <v>158</v>
      </c>
      <c r="G69" s="26"/>
      <c r="H69" s="26" t="s">
        <v>111</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49"/>
      <c r="C70" s="63"/>
      <c r="D70" s="26"/>
      <c r="E70" s="26" t="s">
        <v>159</v>
      </c>
      <c r="F70" s="26"/>
      <c r="G70" s="26"/>
      <c r="H70" s="26"/>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49"/>
      <c r="C71" s="69"/>
      <c r="D71" s="31"/>
      <c r="E71" s="26" t="s">
        <v>160</v>
      </c>
      <c r="F71" s="26"/>
      <c r="G71" s="31"/>
      <c r="H71" s="31"/>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ht="15" thickBot="1" x14ac:dyDescent="0.25">
      <c r="B72" s="150"/>
      <c r="C72" s="70"/>
      <c r="D72" s="71"/>
      <c r="E72" s="72" t="s">
        <v>161</v>
      </c>
      <c r="F72" s="72"/>
      <c r="G72" s="71"/>
      <c r="H72" s="71"/>
      <c r="I72" s="73"/>
      <c r="J72" s="73"/>
      <c r="K72" s="73"/>
      <c r="L72" s="73"/>
      <c r="M72" s="73"/>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s="71"/>
      <c r="CN72" s="71"/>
      <c r="CO72" s="71"/>
      <c r="CP72" s="42"/>
    </row>
    <row r="74" spans="2:94" ht="15" thickBot="1" x14ac:dyDescent="0.25"/>
    <row r="75" spans="2:94" ht="15" thickBot="1" x14ac:dyDescent="0.25">
      <c r="B75" s="74" t="s">
        <v>1</v>
      </c>
      <c r="C75" s="4" t="str">
        <f>'[1]TITLE PAGE'!$D$18</f>
        <v>Essex and Suffolk Water</v>
      </c>
      <c r="D75" s="74" t="s">
        <v>2</v>
      </c>
      <c r="E75" s="75"/>
    </row>
    <row r="76" spans="2:94" ht="15" thickBot="1" x14ac:dyDescent="0.25">
      <c r="B76" s="9"/>
      <c r="C76" s="9"/>
      <c r="D76" s="9"/>
      <c r="E76" s="9"/>
    </row>
    <row r="77" spans="2:94" ht="15.75" thickBot="1" x14ac:dyDescent="0.25">
      <c r="B77" s="139" t="s">
        <v>162</v>
      </c>
      <c r="C77" s="140"/>
      <c r="D77" s="76" t="s">
        <v>163</v>
      </c>
      <c r="E77" s="76" t="s">
        <v>163</v>
      </c>
      <c r="F77" s="77"/>
      <c r="G77" s="77"/>
      <c r="H77" s="77"/>
      <c r="I77" s="77"/>
      <c r="J77" s="77"/>
      <c r="K77" s="77"/>
      <c r="L77" s="78"/>
      <c r="M77" s="77"/>
    </row>
    <row r="78" spans="2:94" x14ac:dyDescent="0.2">
      <c r="B78" s="79" t="s">
        <v>164</v>
      </c>
      <c r="C78" s="80"/>
      <c r="D78" s="81"/>
      <c r="E78" s="35"/>
      <c r="F78" s="77"/>
      <c r="G78" s="77"/>
      <c r="H78" s="77"/>
      <c r="I78" s="77"/>
      <c r="J78" s="77"/>
      <c r="K78" s="77"/>
      <c r="L78" s="78"/>
      <c r="M78" s="77"/>
    </row>
    <row r="79" spans="2:94" x14ac:dyDescent="0.2">
      <c r="B79" s="82" t="s">
        <v>165</v>
      </c>
      <c r="C79" s="77" t="s">
        <v>166</v>
      </c>
      <c r="D79" s="83">
        <f>3.5%</f>
        <v>3.5000000000000003E-2</v>
      </c>
      <c r="E79" s="35"/>
      <c r="F79" s="77"/>
      <c r="G79" s="77"/>
      <c r="H79" s="77"/>
      <c r="I79" s="77"/>
      <c r="J79" s="77"/>
      <c r="K79" s="77"/>
      <c r="L79" s="78"/>
      <c r="M79" s="77"/>
    </row>
    <row r="80" spans="2:94" x14ac:dyDescent="0.2">
      <c r="B80" s="82" t="s">
        <v>167</v>
      </c>
      <c r="C80" s="77" t="s">
        <v>121</v>
      </c>
      <c r="D80" s="83">
        <v>2.92E-2</v>
      </c>
      <c r="E80" s="35"/>
      <c r="F80" s="77"/>
      <c r="G80" s="77"/>
      <c r="H80" s="77"/>
      <c r="I80" s="77"/>
      <c r="J80" s="77"/>
      <c r="K80" s="77"/>
      <c r="L80" s="78"/>
      <c r="M80" s="77"/>
    </row>
    <row r="81" spans="2:13" x14ac:dyDescent="0.2">
      <c r="B81" s="82" t="s">
        <v>168</v>
      </c>
      <c r="C81" s="77" t="s">
        <v>169</v>
      </c>
      <c r="D81" s="84">
        <v>5</v>
      </c>
      <c r="E81" s="35"/>
      <c r="F81" s="77"/>
      <c r="G81" s="77"/>
      <c r="H81" s="77"/>
      <c r="I81" s="77"/>
      <c r="J81" s="77"/>
      <c r="K81" s="77"/>
      <c r="L81" s="78"/>
      <c r="M81" s="77"/>
    </row>
    <row r="82" spans="2:13" x14ac:dyDescent="0.2">
      <c r="B82" s="82" t="s">
        <v>170</v>
      </c>
      <c r="C82" s="77" t="s">
        <v>171</v>
      </c>
      <c r="D82" s="85">
        <v>1000</v>
      </c>
      <c r="E82" s="35"/>
      <c r="F82" s="77"/>
      <c r="G82" s="77"/>
      <c r="H82" s="77"/>
      <c r="I82" s="77"/>
      <c r="J82" s="77"/>
      <c r="K82" s="77"/>
      <c r="L82" s="78"/>
      <c r="M82" s="77"/>
    </row>
    <row r="83" spans="2:13" x14ac:dyDescent="0.2">
      <c r="B83" s="86" t="s">
        <v>172</v>
      </c>
      <c r="C83" s="87" t="s">
        <v>173</v>
      </c>
      <c r="D83" s="88">
        <f>1/D81</f>
        <v>0.2</v>
      </c>
      <c r="E83" s="35"/>
      <c r="F83" s="77"/>
      <c r="G83" s="77"/>
      <c r="H83" s="77"/>
      <c r="I83" s="77"/>
      <c r="J83" s="77"/>
      <c r="K83" s="77"/>
      <c r="L83" s="78"/>
      <c r="M83" s="77"/>
    </row>
    <row r="84" spans="2:13" x14ac:dyDescent="0.2">
      <c r="B84" s="78"/>
      <c r="C84" s="77"/>
      <c r="D84" s="77"/>
      <c r="E84" s="77"/>
      <c r="F84" s="77"/>
      <c r="G84" s="77"/>
      <c r="H84" s="77"/>
      <c r="I84" s="77"/>
      <c r="J84" s="77"/>
      <c r="K84" s="77"/>
      <c r="L84" s="78"/>
      <c r="M84" s="77"/>
    </row>
    <row r="85" spans="2:13" ht="15" thickBot="1" x14ac:dyDescent="0.25">
      <c r="B85" s="78"/>
      <c r="C85" s="77"/>
      <c r="D85" s="77"/>
      <c r="E85" s="89">
        <v>1</v>
      </c>
      <c r="F85" s="89">
        <v>2</v>
      </c>
      <c r="G85" s="89">
        <v>3</v>
      </c>
      <c r="H85" s="89">
        <v>4</v>
      </c>
      <c r="I85" s="89">
        <v>5</v>
      </c>
      <c r="K85" s="77"/>
      <c r="L85" s="78"/>
      <c r="M85" s="77"/>
    </row>
    <row r="86" spans="2:13" x14ac:dyDescent="0.2">
      <c r="B86" s="90"/>
      <c r="C86" s="91"/>
      <c r="D86" s="91"/>
      <c r="E86" s="92" t="s">
        <v>174</v>
      </c>
      <c r="F86" s="92" t="s">
        <v>175</v>
      </c>
      <c r="G86" s="92" t="s">
        <v>176</v>
      </c>
      <c r="H86" s="92" t="s">
        <v>177</v>
      </c>
      <c r="I86" s="93" t="s">
        <v>178</v>
      </c>
      <c r="J86" s="77"/>
      <c r="K86" s="162" t="s">
        <v>179</v>
      </c>
      <c r="L86" s="163"/>
      <c r="M86" s="77"/>
    </row>
    <row r="87" spans="2:13" ht="15" thickBot="1" x14ac:dyDescent="0.25">
      <c r="B87" s="94" t="s">
        <v>180</v>
      </c>
      <c r="C87" s="95" t="s">
        <v>108</v>
      </c>
      <c r="D87" s="95"/>
      <c r="E87" s="96">
        <f>1/((1+$D$79)^(E85))</f>
        <v>0.96618357487922713</v>
      </c>
      <c r="F87" s="96">
        <f t="shared" ref="F87:I87" si="15">1/((1+$D$79)^(F85))</f>
        <v>0.93351070036640305</v>
      </c>
      <c r="G87" s="96">
        <f t="shared" si="15"/>
        <v>0.90194270566802237</v>
      </c>
      <c r="H87" s="96">
        <f t="shared" si="15"/>
        <v>0.87144222769857238</v>
      </c>
      <c r="I87" s="96">
        <f t="shared" si="15"/>
        <v>0.84197316685852419</v>
      </c>
      <c r="J87" s="77"/>
      <c r="K87" s="164" t="s">
        <v>181</v>
      </c>
      <c r="L87" s="165"/>
      <c r="M87" s="77"/>
    </row>
    <row r="88" spans="2:13" ht="15" thickBot="1" x14ac:dyDescent="0.25">
      <c r="B88" s="78"/>
      <c r="C88" s="77"/>
      <c r="D88" s="77"/>
      <c r="E88" s="77"/>
      <c r="F88" s="77"/>
      <c r="G88" s="77"/>
      <c r="H88" s="77"/>
      <c r="I88" s="77"/>
      <c r="J88" s="77"/>
      <c r="K88" s="97"/>
      <c r="L88" s="98"/>
      <c r="M88" s="77"/>
    </row>
    <row r="89" spans="2:13" x14ac:dyDescent="0.2">
      <c r="B89" s="99" t="s">
        <v>182</v>
      </c>
      <c r="C89" s="100"/>
      <c r="D89" s="100"/>
      <c r="E89" s="101"/>
      <c r="F89" s="101"/>
      <c r="G89" s="101"/>
      <c r="H89" s="101"/>
      <c r="I89" s="102"/>
      <c r="J89" s="77"/>
      <c r="K89" s="97"/>
      <c r="L89" s="98"/>
      <c r="M89" s="77"/>
    </row>
    <row r="90" spans="2:13" x14ac:dyDescent="0.2">
      <c r="B90" s="103"/>
      <c r="C90" s="104"/>
      <c r="D90" s="105" t="s">
        <v>183</v>
      </c>
      <c r="E90" s="106" t="s">
        <v>174</v>
      </c>
      <c r="F90" s="106" t="s">
        <v>175</v>
      </c>
      <c r="G90" s="106" t="s">
        <v>176</v>
      </c>
      <c r="H90" s="106" t="s">
        <v>177</v>
      </c>
      <c r="I90" s="107" t="s">
        <v>178</v>
      </c>
      <c r="J90" s="77"/>
      <c r="K90" s="97"/>
      <c r="L90" s="98"/>
      <c r="M90" s="77"/>
    </row>
    <row r="91" spans="2:13" x14ac:dyDescent="0.2">
      <c r="B91" s="97" t="s">
        <v>184</v>
      </c>
      <c r="C91" s="77" t="s">
        <v>116</v>
      </c>
      <c r="D91" s="108" t="s">
        <v>185</v>
      </c>
      <c r="E91" s="109">
        <f>D82</f>
        <v>1000</v>
      </c>
      <c r="F91" s="109">
        <f>E93</f>
        <v>800</v>
      </c>
      <c r="G91" s="109">
        <f>F93</f>
        <v>600</v>
      </c>
      <c r="H91" s="109">
        <f>G93</f>
        <v>400</v>
      </c>
      <c r="I91" s="110">
        <f>H93</f>
        <v>200</v>
      </c>
      <c r="J91" s="77"/>
      <c r="K91" s="166" t="s">
        <v>186</v>
      </c>
      <c r="L91" s="167"/>
      <c r="M91" s="77"/>
    </row>
    <row r="92" spans="2:13" x14ac:dyDescent="0.2">
      <c r="B92" s="97" t="s">
        <v>187</v>
      </c>
      <c r="C92" s="77" t="s">
        <v>118</v>
      </c>
      <c r="D92" s="108" t="s">
        <v>185</v>
      </c>
      <c r="E92" s="109">
        <f>$E$91*$D$83</f>
        <v>200</v>
      </c>
      <c r="F92" s="109">
        <f>$E$91*$D$83</f>
        <v>200</v>
      </c>
      <c r="G92" s="109">
        <f>$E$91*$D$83</f>
        <v>200</v>
      </c>
      <c r="H92" s="109">
        <f>$E$91*$D$83</f>
        <v>200</v>
      </c>
      <c r="I92" s="110">
        <f>$E$91*$D$83</f>
        <v>200</v>
      </c>
      <c r="J92" s="77"/>
      <c r="K92" s="168" t="s">
        <v>188</v>
      </c>
      <c r="L92" s="169"/>
      <c r="M92" s="77"/>
    </row>
    <row r="93" spans="2:13" x14ac:dyDescent="0.2">
      <c r="B93" s="97" t="s">
        <v>189</v>
      </c>
      <c r="C93" s="77" t="s">
        <v>119</v>
      </c>
      <c r="D93" s="108" t="s">
        <v>185</v>
      </c>
      <c r="E93" s="109">
        <f>E91-E92</f>
        <v>800</v>
      </c>
      <c r="F93" s="109">
        <f>F91-F92</f>
        <v>600</v>
      </c>
      <c r="G93" s="109">
        <f>G91-G92</f>
        <v>400</v>
      </c>
      <c r="H93" s="109">
        <f>H91-H92</f>
        <v>200</v>
      </c>
      <c r="I93" s="110">
        <f>I91-I92</f>
        <v>0</v>
      </c>
      <c r="J93" s="77"/>
      <c r="K93" s="170" t="s">
        <v>190</v>
      </c>
      <c r="L93" s="171"/>
      <c r="M93" s="77"/>
    </row>
    <row r="94" spans="2:13" x14ac:dyDescent="0.2">
      <c r="B94" s="97" t="s">
        <v>191</v>
      </c>
      <c r="C94" s="77" t="s">
        <v>120</v>
      </c>
      <c r="D94" s="108" t="s">
        <v>185</v>
      </c>
      <c r="E94" s="109">
        <f>AVERAGE(E91,E93)</f>
        <v>900</v>
      </c>
      <c r="F94" s="109">
        <f>AVERAGE(F91,F93)</f>
        <v>700</v>
      </c>
      <c r="G94" s="109">
        <f>AVERAGE(G91,G93)</f>
        <v>500</v>
      </c>
      <c r="H94" s="109">
        <f>AVERAGE(H91,H93)</f>
        <v>300</v>
      </c>
      <c r="I94" s="110">
        <f>AVERAGE(I91,I93)</f>
        <v>100</v>
      </c>
      <c r="J94" s="77"/>
      <c r="K94" s="170" t="s">
        <v>192</v>
      </c>
      <c r="L94" s="171"/>
      <c r="M94" s="77"/>
    </row>
    <row r="95" spans="2:13" x14ac:dyDescent="0.2">
      <c r="B95" s="97" t="s">
        <v>193</v>
      </c>
      <c r="C95" s="77" t="s">
        <v>106</v>
      </c>
      <c r="D95" s="108" t="s">
        <v>185</v>
      </c>
      <c r="E95" s="109">
        <f>(E94*($D$80))+E92</f>
        <v>226.28</v>
      </c>
      <c r="F95" s="109">
        <f>(F94*($D$80))+F92</f>
        <v>220.44</v>
      </c>
      <c r="G95" s="109">
        <f>(G94*($D$80))+G92</f>
        <v>214.6</v>
      </c>
      <c r="H95" s="109">
        <f>(H94*($D$80))+H92</f>
        <v>208.76</v>
      </c>
      <c r="I95" s="110">
        <f>(I94*($D$80))+I92</f>
        <v>202.92</v>
      </c>
      <c r="J95" s="77"/>
      <c r="K95" s="151" t="s">
        <v>194</v>
      </c>
      <c r="L95" s="152"/>
      <c r="M95" s="77"/>
    </row>
    <row r="96" spans="2:13" x14ac:dyDescent="0.2">
      <c r="B96" s="97" t="s">
        <v>195</v>
      </c>
      <c r="C96" s="77" t="s">
        <v>196</v>
      </c>
      <c r="D96" s="108" t="s">
        <v>185</v>
      </c>
      <c r="E96" s="109">
        <f>E95*E87</f>
        <v>218.62801932367151</v>
      </c>
      <c r="F96" s="109">
        <f>F95*F87</f>
        <v>205.78309878876988</v>
      </c>
      <c r="G96" s="109">
        <f>G95*G87</f>
        <v>193.55690463635759</v>
      </c>
      <c r="H96" s="109">
        <f>H95*H87</f>
        <v>181.92227945435397</v>
      </c>
      <c r="I96" s="110">
        <f>I95*I87</f>
        <v>170.85319501893173</v>
      </c>
      <c r="J96" s="77"/>
      <c r="K96" s="151" t="s">
        <v>197</v>
      </c>
      <c r="L96" s="152"/>
      <c r="M96" s="77"/>
    </row>
    <row r="97" spans="2:13" x14ac:dyDescent="0.2">
      <c r="B97" s="97"/>
      <c r="C97" s="77"/>
      <c r="D97" s="108"/>
      <c r="E97" s="109"/>
      <c r="F97" s="109"/>
      <c r="G97" s="109"/>
      <c r="H97" s="109"/>
      <c r="I97" s="110"/>
      <c r="J97" s="77"/>
      <c r="K97" s="97"/>
      <c r="L97" s="98"/>
      <c r="M97" s="77"/>
    </row>
    <row r="98" spans="2:13" x14ac:dyDescent="0.2">
      <c r="B98" s="97" t="s">
        <v>198</v>
      </c>
      <c r="C98" s="111" t="s">
        <v>199</v>
      </c>
      <c r="D98" s="112" t="s">
        <v>185</v>
      </c>
      <c r="E98" s="113">
        <f>SUM(E96:I96)</f>
        <v>970.74349722208467</v>
      </c>
      <c r="F98" s="109"/>
      <c r="G98" s="109"/>
      <c r="H98" s="109"/>
      <c r="I98" s="110"/>
      <c r="J98" s="77"/>
      <c r="K98" s="151" t="s">
        <v>200</v>
      </c>
      <c r="L98" s="152"/>
      <c r="M98" s="77"/>
    </row>
    <row r="99" spans="2:13" ht="15" thickBot="1" x14ac:dyDescent="0.25">
      <c r="B99" s="114"/>
      <c r="C99" s="95"/>
      <c r="D99" s="115"/>
      <c r="E99" s="95"/>
      <c r="F99" s="95"/>
      <c r="G99" s="95"/>
      <c r="H99" s="95"/>
      <c r="I99" s="116"/>
      <c r="J99" s="77"/>
      <c r="K99" s="94"/>
      <c r="L99" s="116"/>
      <c r="M99" s="77"/>
    </row>
    <row r="100" spans="2:13" x14ac:dyDescent="0.2">
      <c r="B100" s="78"/>
      <c r="C100" s="77"/>
      <c r="D100" s="77"/>
      <c r="E100" s="77"/>
      <c r="F100" s="77"/>
      <c r="G100" s="77"/>
      <c r="H100" s="77"/>
      <c r="I100" s="77"/>
      <c r="J100" s="77"/>
      <c r="K100" s="78"/>
      <c r="L100" s="77"/>
      <c r="M100" s="77"/>
    </row>
    <row r="101" spans="2:13" ht="15" thickBot="1" x14ac:dyDescent="0.25">
      <c r="B101" s="78"/>
      <c r="C101" s="77"/>
      <c r="D101" s="77"/>
      <c r="E101" s="77"/>
      <c r="F101" s="77"/>
      <c r="G101" s="77"/>
      <c r="H101" s="77"/>
      <c r="I101" s="77"/>
      <c r="J101" s="77"/>
      <c r="K101" s="78"/>
      <c r="L101" s="77"/>
      <c r="M101" s="77"/>
    </row>
    <row r="102" spans="2:13" x14ac:dyDescent="0.2">
      <c r="B102" s="153" t="s">
        <v>201</v>
      </c>
      <c r="C102" s="154"/>
      <c r="D102" s="154"/>
      <c r="E102" s="154"/>
      <c r="F102" s="154"/>
      <c r="G102" s="154"/>
      <c r="H102" s="154"/>
      <c r="I102" s="155"/>
      <c r="J102" s="77"/>
      <c r="K102" s="78"/>
      <c r="L102" s="77"/>
      <c r="M102" s="77"/>
    </row>
    <row r="103" spans="2:13" x14ac:dyDescent="0.2">
      <c r="B103" s="156"/>
      <c r="C103" s="157"/>
      <c r="D103" s="157"/>
      <c r="E103" s="157"/>
      <c r="F103" s="157"/>
      <c r="G103" s="157"/>
      <c r="H103" s="157"/>
      <c r="I103" s="158"/>
      <c r="K103" s="77"/>
      <c r="L103" s="78"/>
      <c r="M103" s="77"/>
    </row>
    <row r="104" spans="2:13" x14ac:dyDescent="0.2">
      <c r="B104" s="156"/>
      <c r="C104" s="157"/>
      <c r="D104" s="157"/>
      <c r="E104" s="157"/>
      <c r="F104" s="157"/>
      <c r="G104" s="157"/>
      <c r="H104" s="157"/>
      <c r="I104" s="158"/>
    </row>
    <row r="105" spans="2:13" x14ac:dyDescent="0.2">
      <c r="B105" s="156"/>
      <c r="C105" s="157"/>
      <c r="D105" s="157"/>
      <c r="E105" s="157"/>
      <c r="F105" s="157"/>
      <c r="G105" s="157"/>
      <c r="H105" s="157"/>
      <c r="I105" s="158"/>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x14ac:dyDescent="0.2">
      <c r="B123" s="156"/>
      <c r="C123" s="157"/>
      <c r="D123" s="157"/>
      <c r="E123" s="157"/>
      <c r="F123" s="157"/>
      <c r="G123" s="157"/>
      <c r="H123" s="157"/>
      <c r="I123" s="158"/>
    </row>
    <row r="124" spans="2:9" x14ac:dyDescent="0.2">
      <c r="B124" s="156"/>
      <c r="C124" s="157"/>
      <c r="D124" s="157"/>
      <c r="E124" s="157"/>
      <c r="F124" s="157"/>
      <c r="G124" s="157"/>
      <c r="H124" s="157"/>
      <c r="I124" s="158"/>
    </row>
    <row r="125" spans="2:9" x14ac:dyDescent="0.2">
      <c r="B125" s="156"/>
      <c r="C125" s="157"/>
      <c r="D125" s="157"/>
      <c r="E125" s="157"/>
      <c r="F125" s="157"/>
      <c r="G125" s="157"/>
      <c r="H125" s="157"/>
      <c r="I125" s="158"/>
    </row>
    <row r="126" spans="2:9" ht="15" thickBot="1" x14ac:dyDescent="0.25">
      <c r="B126" s="159"/>
      <c r="C126" s="160"/>
      <c r="D126" s="160"/>
      <c r="E126" s="160"/>
      <c r="F126" s="160"/>
      <c r="G126" s="160"/>
      <c r="H126" s="160"/>
      <c r="I126" s="161"/>
    </row>
  </sheetData>
  <mergeCells count="16">
    <mergeCell ref="K95:L95"/>
    <mergeCell ref="K96:L96"/>
    <mergeCell ref="K98:L98"/>
    <mergeCell ref="B102:I126"/>
    <mergeCell ref="K86:L86"/>
    <mergeCell ref="K87:L87"/>
    <mergeCell ref="K91:L91"/>
    <mergeCell ref="K92:L92"/>
    <mergeCell ref="K93:L93"/>
    <mergeCell ref="K94:L94"/>
    <mergeCell ref="B77:C77"/>
    <mergeCell ref="B5:C5"/>
    <mergeCell ref="B7:B15"/>
    <mergeCell ref="I15:M15"/>
    <mergeCell ref="B30:C30"/>
    <mergeCell ref="B32:B72"/>
  </mergeCells>
  <dataValidations count="4">
    <dataValidation type="list" allowBlank="1" showInputMessage="1" showErrorMessage="1" sqref="F70:F72 E29:E30 E12:E13 E32:E72" xr:uid="{1C3EE639-4451-48AB-B8B5-7314F11323E1}">
      <formula1>Variables</formula1>
    </dataValidation>
    <dataValidation type="list" allowBlank="1" showInputMessage="1" showErrorMessage="1" sqref="H29:H30 H12:H13 H32:H70" xr:uid="{B563982C-8B6C-4C15-AAFF-42360E22CB99}">
      <formula1>"Fixed,Variable"</formula1>
    </dataValidation>
    <dataValidation type="list" allowBlank="1" showInputMessage="1" showErrorMessage="1" sqref="F34:G52" xr:uid="{1C12258C-329D-4658-AD03-88B6D0940204}">
      <formula1>INDIRECT(IFERROR(RIGHT($C34,LEN($C34)-FIND(" ",$C34)),$C34)&amp;"Subs")</formula1>
    </dataValidation>
    <dataValidation type="list" allowBlank="1" showInputMessage="1" showErrorMessage="1" sqref="F32:G33" xr:uid="{5756A19B-81B5-4CB4-ADDB-A42A484BC4DB}">
      <formula1>INDIRECT(IFERROR(RIGHT(#REF!,LEN(#REF!)-FIND(" ",#REF!)),#REF!)&amp;"Subs")</formula1>
    </dataValidation>
  </dataValidations>
  <hyperlinks>
    <hyperlink ref="G3" location="'TITLE PAGE'!A1" display="Back to title page" xr:uid="{12886334-8C92-4F08-8F3E-3F5FC6DEA0C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681A-5632-4A77-9893-8891BFE359D1}">
  <dimension ref="A1:CP128"/>
  <sheetViews>
    <sheetView topLeftCell="E1" zoomScale="70" zoomScaleNormal="70" workbookViewId="0">
      <selection activeCell="O7" sqref="O7:X8"/>
    </sheetView>
  </sheetViews>
  <sheetFormatPr defaultColWidth="11.85546875" defaultRowHeight="14.25" x14ac:dyDescent="0.2"/>
  <cols>
    <col min="1" max="1" width="7.5703125" style="2"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1.140625"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204</v>
      </c>
      <c r="D7" s="19" t="s">
        <v>205</v>
      </c>
      <c r="E7" s="19" t="s">
        <v>101</v>
      </c>
      <c r="F7" s="20" t="s">
        <v>102</v>
      </c>
      <c r="G7" s="20">
        <v>10</v>
      </c>
      <c r="H7" s="20" t="s">
        <v>103</v>
      </c>
      <c r="I7" s="21"/>
      <c r="J7" s="22"/>
      <c r="K7" s="22"/>
      <c r="L7" s="22"/>
      <c r="M7" s="22"/>
      <c r="N7" s="23"/>
      <c r="O7" s="119">
        <f>'[2]Metering Option 3'!O9</f>
        <v>7.3654604596749449</v>
      </c>
      <c r="P7" s="119">
        <f>'[2]Metering Option 3'!P9</f>
        <v>7.4222520070820464</v>
      </c>
      <c r="Q7" s="119">
        <f>'[2]Metering Option 3'!Q9</f>
        <v>7.4330020070820462</v>
      </c>
      <c r="R7" s="119">
        <f>'[2]Metering Option 3'!R9</f>
        <v>7.443752007082046</v>
      </c>
      <c r="S7" s="119">
        <f>'[2]Metering Option 3'!S9</f>
        <v>7.2902944120820452</v>
      </c>
      <c r="T7" s="119">
        <f>'[2]Metering Option 3'!T9</f>
        <v>1.9167405027452029</v>
      </c>
      <c r="U7" s="119">
        <f>'[2]Metering Option 3'!U9</f>
        <v>2.0843100398360761</v>
      </c>
      <c r="V7" s="119">
        <f>'[2]Metering Option 3'!V9</f>
        <v>2.13359519780398</v>
      </c>
      <c r="W7" s="119">
        <f>'[2]Metering Option 3'!W9</f>
        <v>2.1420722449744596</v>
      </c>
      <c r="X7" s="119">
        <f>'[2]Metering Option 3'!X9</f>
        <v>2.0717916097122284</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42"/>
      <c r="C8" s="25"/>
      <c r="D8" s="26"/>
      <c r="E8" s="26" t="s">
        <v>104</v>
      </c>
      <c r="F8" s="28" t="s">
        <v>102</v>
      </c>
      <c r="G8" s="28"/>
      <c r="H8" s="28" t="s">
        <v>105</v>
      </c>
      <c r="I8" s="29"/>
      <c r="J8" s="30"/>
      <c r="K8" s="30"/>
      <c r="L8" s="30"/>
      <c r="M8" s="30"/>
      <c r="N8" s="31"/>
      <c r="O8" s="120">
        <f>'[2]Metering Option 3'!O12</f>
        <v>1.6188169684051039</v>
      </c>
      <c r="P8" s="120">
        <f>'[2]Metering Option 3'!P12</f>
        <v>1.9978214684051037</v>
      </c>
      <c r="Q8" s="120">
        <f>'[2]Metering Option 3'!Q12</f>
        <v>2.3785759684051038</v>
      </c>
      <c r="R8" s="120">
        <f>'[2]Metering Option 3'!R12</f>
        <v>2.7610804684051042</v>
      </c>
      <c r="S8" s="120">
        <f>'[2]Metering Option 3'!S12</f>
        <v>3.144669968405104</v>
      </c>
      <c r="T8" s="120">
        <f>'[2]Metering Option 3'!T12</f>
        <v>0.19874918034347955</v>
      </c>
      <c r="U8" s="120">
        <f>'[2]Metering Option 3'!U12</f>
        <v>0.38260962690294836</v>
      </c>
      <c r="V8" s="120">
        <f>'[2]Metering Option 3'!V12</f>
        <v>0.50480940530279228</v>
      </c>
      <c r="W8" s="120">
        <f>'[2]Metering Option 3'!W12</f>
        <v>0.60422250318756543</v>
      </c>
      <c r="X8" s="120">
        <f>'[2]Metering Option 3'!X12</f>
        <v>0.6442763311893881</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42"/>
      <c r="C9" s="25"/>
      <c r="D9" s="26"/>
      <c r="E9" s="26" t="s">
        <v>106</v>
      </c>
      <c r="F9" s="27"/>
      <c r="G9" s="27"/>
      <c r="H9" s="28" t="s">
        <v>105</v>
      </c>
      <c r="I9" s="29"/>
      <c r="J9" s="30"/>
      <c r="K9" s="30"/>
      <c r="L9" s="30"/>
      <c r="M9" s="30"/>
      <c r="N9" s="31"/>
      <c r="O9" s="131">
        <f t="shared" ref="O9:AB9" si="0">O24</f>
        <v>0.95485829399225985</v>
      </c>
      <c r="P9" s="131">
        <f t="shared" si="0"/>
        <v>1.8940988075561904</v>
      </c>
      <c r="Q9" s="131">
        <f t="shared" si="0"/>
        <v>2.811575524858025</v>
      </c>
      <c r="R9" s="131">
        <f t="shared" si="0"/>
        <v>3.7072549058977637</v>
      </c>
      <c r="S9" s="131">
        <f t="shared" si="0"/>
        <v>4.5598155380596062</v>
      </c>
      <c r="T9" s="131">
        <f t="shared" si="0"/>
        <v>4.6930029228493249</v>
      </c>
      <c r="U9" s="131">
        <f t="shared" si="0"/>
        <v>4.8419337920589385</v>
      </c>
      <c r="V9" s="131">
        <f t="shared" si="0"/>
        <v>4.9907509418232232</v>
      </c>
      <c r="W9" s="131">
        <f t="shared" si="0"/>
        <v>5.1340102389655398</v>
      </c>
      <c r="X9" s="131">
        <f t="shared" si="0"/>
        <v>5.2614750891481421</v>
      </c>
      <c r="Y9" s="131">
        <f t="shared" si="0"/>
        <v>5.1138888852253475</v>
      </c>
      <c r="Z9" s="131">
        <f t="shared" si="0"/>
        <v>4.9663026813025528</v>
      </c>
      <c r="AA9" s="131">
        <f t="shared" si="0"/>
        <v>4.8187164773797591</v>
      </c>
      <c r="AB9" s="131">
        <f t="shared" si="0"/>
        <v>0.47512914442256077</v>
      </c>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42"/>
      <c r="C10" s="25"/>
      <c r="D10" s="26"/>
      <c r="E10" s="26" t="s">
        <v>107</v>
      </c>
      <c r="F10" s="132">
        <v>3.5000000000000003E-2</v>
      </c>
      <c r="G10" s="27"/>
      <c r="H10" s="28" t="s">
        <v>105</v>
      </c>
      <c r="I10" s="29"/>
      <c r="J10" s="30"/>
      <c r="K10" s="30"/>
      <c r="L10" s="30"/>
      <c r="M10" s="30"/>
      <c r="N10" s="31"/>
      <c r="O10" s="133">
        <f>$F$10</f>
        <v>3.5000000000000003E-2</v>
      </c>
      <c r="P10" s="133">
        <f t="shared" ref="P10:AB10" si="1">$F$10</f>
        <v>3.5000000000000003E-2</v>
      </c>
      <c r="Q10" s="133">
        <f t="shared" si="1"/>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42"/>
      <c r="C11" s="25"/>
      <c r="D11" s="26"/>
      <c r="E11" s="26" t="s">
        <v>108</v>
      </c>
      <c r="F11" s="27"/>
      <c r="G11" s="27"/>
      <c r="H11" s="28" t="s">
        <v>105</v>
      </c>
      <c r="I11" s="29"/>
      <c r="J11" s="30"/>
      <c r="K11" s="30"/>
      <c r="L11" s="30"/>
      <c r="M11" s="30"/>
      <c r="N11" s="31"/>
      <c r="O11" s="134">
        <f>1/(1+O10)</f>
        <v>0.96618357487922713</v>
      </c>
      <c r="P11" s="134">
        <f t="shared" ref="P11:AB11" si="2">1/(1+P10)</f>
        <v>0.96618357487922713</v>
      </c>
      <c r="Q11" s="134">
        <f t="shared" si="2"/>
        <v>0.96618357487922713</v>
      </c>
      <c r="R11" s="134">
        <f t="shared" si="2"/>
        <v>0.96618357487922713</v>
      </c>
      <c r="S11" s="134">
        <f t="shared" si="2"/>
        <v>0.96618357487922713</v>
      </c>
      <c r="T11" s="134">
        <f t="shared" si="2"/>
        <v>0.96618357487922713</v>
      </c>
      <c r="U11" s="134">
        <f t="shared" si="2"/>
        <v>0.96618357487922713</v>
      </c>
      <c r="V11" s="134">
        <f t="shared" si="2"/>
        <v>0.96618357487922713</v>
      </c>
      <c r="W11" s="134">
        <f t="shared" si="2"/>
        <v>0.96618357487922713</v>
      </c>
      <c r="X11" s="134">
        <f t="shared" si="2"/>
        <v>0.96618357487922713</v>
      </c>
      <c r="Y11" s="134">
        <f t="shared" si="2"/>
        <v>0.96618357487922713</v>
      </c>
      <c r="Z11" s="134">
        <f t="shared" si="2"/>
        <v>0.96618357487922713</v>
      </c>
      <c r="AA11" s="134">
        <f t="shared" si="2"/>
        <v>0.96618357487922713</v>
      </c>
      <c r="AB11" s="134">
        <f t="shared" si="2"/>
        <v>0.96618357487922713</v>
      </c>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42"/>
      <c r="C14" s="36"/>
      <c r="D14" s="37"/>
      <c r="E14" s="38" t="s">
        <v>113</v>
      </c>
      <c r="F14" s="37"/>
      <c r="G14" s="37"/>
      <c r="H14" s="37" t="s">
        <v>103</v>
      </c>
      <c r="I14" s="39"/>
      <c r="J14" s="40"/>
      <c r="K14" s="40"/>
      <c r="L14" s="40"/>
      <c r="M14" s="40"/>
      <c r="N14" s="41" t="str">
        <f>IF((N8+N9)*N11&lt;&gt;0,(N8+N9)*N11,"")</f>
        <v/>
      </c>
      <c r="O14" s="41">
        <f>IF((O8+O9)*O11&lt;&gt;0,(O8+O9)*O11,"")</f>
        <v>2.4866427656013181</v>
      </c>
      <c r="P14" s="41">
        <f t="shared" ref="P14:BY14" si="3">IF((P8+P9)*P11&lt;&gt;0,(P8+P9)*P11,"")</f>
        <v>3.7603094453732311</v>
      </c>
      <c r="Q14" s="41">
        <f t="shared" si="3"/>
        <v>5.0146391239257282</v>
      </c>
      <c r="R14" s="41">
        <f t="shared" si="3"/>
        <v>6.2495993954617086</v>
      </c>
      <c r="S14" s="41">
        <f t="shared" si="3"/>
        <v>7.4439473492412667</v>
      </c>
      <c r="T14" s="41">
        <f t="shared" si="3"/>
        <v>4.7263305344858013</v>
      </c>
      <c r="U14" s="41">
        <f t="shared" si="3"/>
        <v>5.0478680376443359</v>
      </c>
      <c r="V14" s="41">
        <f t="shared" si="3"/>
        <v>5.3097201421507396</v>
      </c>
      <c r="W14" s="41">
        <f t="shared" si="3"/>
        <v>5.5441862243025177</v>
      </c>
      <c r="X14" s="41">
        <f t="shared" si="3"/>
        <v>5.7060400196497882</v>
      </c>
      <c r="Y14" s="41">
        <f t="shared" si="3"/>
        <v>4.9409554446621717</v>
      </c>
      <c r="Z14" s="41">
        <f t="shared" si="3"/>
        <v>4.7983600785531912</v>
      </c>
      <c r="AA14" s="41">
        <f t="shared" si="3"/>
        <v>4.6557647124442116</v>
      </c>
      <c r="AB14" s="41">
        <f t="shared" si="3"/>
        <v>0.45906197528749837</v>
      </c>
      <c r="AC14" s="41" t="str">
        <f t="shared" si="3"/>
        <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43"/>
      <c r="C15" s="36"/>
      <c r="D15" s="37"/>
      <c r="E15" s="38" t="s">
        <v>114</v>
      </c>
      <c r="F15" s="37"/>
      <c r="G15" s="37"/>
      <c r="H15" s="37" t="s">
        <v>103</v>
      </c>
      <c r="I15" s="144">
        <f>IF(SUM($N$14:$CP$14)&lt;&gt;0,SUM($N$14:$CP$14),"")</f>
        <v>66.143425248783515</v>
      </c>
      <c r="J15" s="145"/>
      <c r="K15" s="145"/>
      <c r="L15" s="145"/>
      <c r="M15" s="146"/>
    </row>
    <row r="16" spans="1:94" s="35" customFormat="1" ht="15" x14ac:dyDescent="0.2">
      <c r="B16" s="43"/>
      <c r="C16" s="44"/>
      <c r="D16" s="44"/>
      <c r="E16" s="45"/>
      <c r="F16" s="44"/>
      <c r="G16" s="44"/>
      <c r="H16" s="44"/>
      <c r="I16" s="46">
        <f>I15</f>
        <v>66.143425248783515</v>
      </c>
      <c r="J16" s="47"/>
    </row>
    <row r="17" spans="2:94" s="35" customFormat="1" ht="15" x14ac:dyDescent="0.2">
      <c r="B17" s="43"/>
      <c r="C17" s="44"/>
      <c r="D17" s="44"/>
      <c r="E17" s="45"/>
      <c r="F17" s="44"/>
      <c r="G17" s="44"/>
      <c r="H17" s="44"/>
      <c r="I17" s="46"/>
      <c r="J17" s="47"/>
    </row>
    <row r="18" spans="2:94" s="35" customFormat="1" ht="15.75" thickBot="1" x14ac:dyDescent="0.25">
      <c r="B18" s="43"/>
      <c r="C18" s="44"/>
      <c r="D18" s="44"/>
      <c r="E18" s="45"/>
      <c r="F18" s="44"/>
      <c r="G18" s="44"/>
      <c r="H18" s="44"/>
      <c r="I18" s="46"/>
      <c r="J18" s="47"/>
    </row>
    <row r="19" spans="2:94" s="35" customFormat="1" ht="18" x14ac:dyDescent="0.25">
      <c r="B19" s="43"/>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43"/>
      <c r="C20" s="44"/>
      <c r="D20" s="44"/>
      <c r="E20" s="45"/>
      <c r="F20" s="124" t="s">
        <v>116</v>
      </c>
      <c r="G20" s="125" t="s">
        <v>117</v>
      </c>
      <c r="H20" s="126"/>
      <c r="I20" s="126"/>
      <c r="J20" s="126"/>
      <c r="K20" s="126"/>
      <c r="L20" s="126"/>
      <c r="M20" s="126"/>
      <c r="N20" s="135">
        <f>+N7</f>
        <v>0</v>
      </c>
      <c r="O20" s="136">
        <f>+O7+N22</f>
        <v>7.3654604596749449</v>
      </c>
      <c r="P20" s="136">
        <f>+P7+O22</f>
        <v>14.051166420789496</v>
      </c>
      <c r="Q20" s="136">
        <f>+Q7+P22</f>
        <v>20.005397181195843</v>
      </c>
      <c r="R20" s="136">
        <f>+R7+Q22</f>
        <v>25.227077740893986</v>
      </c>
      <c r="S20" s="136">
        <f>+S7+R22</f>
        <v>29.550925504883921</v>
      </c>
      <c r="T20" s="136">
        <f t="shared" ref="T20:CE20" si="5">+T7+S22</f>
        <v>27.772189918328809</v>
      </c>
      <c r="U20" s="136">
        <f t="shared" si="5"/>
        <v>25.969349818590054</v>
      </c>
      <c r="V20" s="136">
        <f>+V7+U22</f>
        <v>24.007363872835594</v>
      </c>
      <c r="W20" s="136">
        <f t="shared" si="5"/>
        <v>21.840495454471217</v>
      </c>
      <c r="X20" s="136">
        <f>+X7+W22</f>
        <v>19.389139176347161</v>
      </c>
      <c r="Y20" s="136">
        <f t="shared" si="5"/>
        <v>14.658812127539655</v>
      </c>
      <c r="Z20" s="136">
        <f>+Z7+Y22</f>
        <v>9.9284850787321481</v>
      </c>
      <c r="AA20" s="136">
        <f t="shared" si="5"/>
        <v>5.1981580299246408</v>
      </c>
      <c r="AB20" s="136">
        <f t="shared" si="5"/>
        <v>0.4678309811171335</v>
      </c>
      <c r="AC20" s="136">
        <f>+AC7+AB22</f>
        <v>0</v>
      </c>
      <c r="AD20" s="136">
        <f t="shared" si="5"/>
        <v>0</v>
      </c>
      <c r="AE20" s="136">
        <f t="shared" si="5"/>
        <v>0</v>
      </c>
      <c r="AF20" s="136">
        <f t="shared" si="5"/>
        <v>0</v>
      </c>
      <c r="AG20" s="136">
        <f t="shared" si="5"/>
        <v>0</v>
      </c>
      <c r="AH20" s="136">
        <f t="shared" si="5"/>
        <v>0</v>
      </c>
      <c r="AI20" s="136">
        <f t="shared" si="5"/>
        <v>0</v>
      </c>
      <c r="AJ20" s="136">
        <f t="shared" si="5"/>
        <v>0</v>
      </c>
      <c r="AK20" s="136">
        <f t="shared" si="5"/>
        <v>0</v>
      </c>
      <c r="AL20" s="136">
        <f t="shared" si="5"/>
        <v>0</v>
      </c>
      <c r="AM20" s="136">
        <f t="shared" si="5"/>
        <v>0</v>
      </c>
      <c r="AN20" s="136">
        <f t="shared" si="5"/>
        <v>0</v>
      </c>
      <c r="AO20" s="136">
        <f t="shared" si="5"/>
        <v>0</v>
      </c>
      <c r="AP20" s="136">
        <f t="shared" si="5"/>
        <v>0</v>
      </c>
      <c r="AQ20" s="136">
        <f t="shared" si="5"/>
        <v>0</v>
      </c>
      <c r="AR20" s="136">
        <f t="shared" si="5"/>
        <v>0</v>
      </c>
      <c r="AS20" s="136">
        <f t="shared" si="5"/>
        <v>0</v>
      </c>
      <c r="AT20" s="136">
        <f t="shared" si="5"/>
        <v>0</v>
      </c>
      <c r="AU20" s="136">
        <f t="shared" si="5"/>
        <v>0</v>
      </c>
      <c r="AV20" s="136">
        <f t="shared" si="5"/>
        <v>0</v>
      </c>
      <c r="AW20" s="136">
        <f t="shared" si="5"/>
        <v>0</v>
      </c>
      <c r="AX20" s="136">
        <f t="shared" si="5"/>
        <v>0</v>
      </c>
      <c r="AY20" s="136">
        <f t="shared" si="5"/>
        <v>0</v>
      </c>
      <c r="AZ20" s="136">
        <f t="shared" si="5"/>
        <v>0</v>
      </c>
      <c r="BA20" s="136">
        <f t="shared" si="5"/>
        <v>0</v>
      </c>
      <c r="BB20" s="136">
        <f t="shared" si="5"/>
        <v>0</v>
      </c>
      <c r="BC20" s="136">
        <f t="shared" si="5"/>
        <v>0</v>
      </c>
      <c r="BD20" s="136">
        <f t="shared" si="5"/>
        <v>0</v>
      </c>
      <c r="BE20" s="136">
        <f t="shared" si="5"/>
        <v>0</v>
      </c>
      <c r="BF20" s="136">
        <f t="shared" si="5"/>
        <v>0</v>
      </c>
      <c r="BG20" s="136">
        <f t="shared" si="5"/>
        <v>0</v>
      </c>
      <c r="BH20" s="136">
        <f t="shared" si="5"/>
        <v>0</v>
      </c>
      <c r="BI20" s="136">
        <f t="shared" si="5"/>
        <v>0</v>
      </c>
      <c r="BJ20" s="136">
        <f t="shared" si="5"/>
        <v>0</v>
      </c>
      <c r="BK20" s="136">
        <f t="shared" si="5"/>
        <v>0</v>
      </c>
      <c r="BL20" s="136">
        <f t="shared" si="5"/>
        <v>0</v>
      </c>
      <c r="BM20" s="136">
        <f t="shared" si="5"/>
        <v>0</v>
      </c>
      <c r="BN20" s="136">
        <f t="shared" si="5"/>
        <v>0</v>
      </c>
      <c r="BO20" s="136">
        <f t="shared" si="5"/>
        <v>0</v>
      </c>
      <c r="BP20" s="136">
        <f t="shared" si="5"/>
        <v>0</v>
      </c>
      <c r="BQ20" s="136">
        <f t="shared" si="5"/>
        <v>0</v>
      </c>
      <c r="BR20" s="136">
        <f t="shared" si="5"/>
        <v>0</v>
      </c>
      <c r="BS20" s="136">
        <f t="shared" si="5"/>
        <v>0</v>
      </c>
      <c r="BT20" s="136">
        <f t="shared" si="5"/>
        <v>0</v>
      </c>
      <c r="BU20" s="136">
        <f t="shared" si="5"/>
        <v>0</v>
      </c>
      <c r="BV20" s="136">
        <f t="shared" si="5"/>
        <v>0</v>
      </c>
      <c r="BW20" s="136">
        <f t="shared" si="5"/>
        <v>0</v>
      </c>
      <c r="BX20" s="136">
        <f t="shared" si="5"/>
        <v>0</v>
      </c>
      <c r="BY20" s="136">
        <f t="shared" si="5"/>
        <v>0</v>
      </c>
      <c r="BZ20" s="136">
        <f t="shared" si="5"/>
        <v>0</v>
      </c>
      <c r="CA20" s="136">
        <f t="shared" si="5"/>
        <v>0</v>
      </c>
      <c r="CB20" s="136">
        <f t="shared" si="5"/>
        <v>0</v>
      </c>
      <c r="CC20" s="136">
        <f t="shared" si="5"/>
        <v>0</v>
      </c>
      <c r="CD20" s="136">
        <f t="shared" si="5"/>
        <v>0</v>
      </c>
      <c r="CE20" s="136">
        <f t="shared" si="5"/>
        <v>0</v>
      </c>
      <c r="CF20" s="136">
        <f t="shared" ref="CF20:CP20" si="6">+CF7+CE22</f>
        <v>0</v>
      </c>
      <c r="CG20" s="136">
        <f t="shared" si="6"/>
        <v>0</v>
      </c>
      <c r="CH20" s="136">
        <f t="shared" si="6"/>
        <v>0</v>
      </c>
      <c r="CI20" s="136">
        <f t="shared" si="6"/>
        <v>0</v>
      </c>
      <c r="CJ20" s="136">
        <f t="shared" si="6"/>
        <v>0</v>
      </c>
      <c r="CK20" s="136">
        <f t="shared" si="6"/>
        <v>0</v>
      </c>
      <c r="CL20" s="136">
        <f t="shared" si="6"/>
        <v>0</v>
      </c>
      <c r="CM20" s="136">
        <f t="shared" si="6"/>
        <v>0</v>
      </c>
      <c r="CN20" s="136">
        <f t="shared" si="6"/>
        <v>0</v>
      </c>
      <c r="CO20" s="136">
        <f t="shared" si="6"/>
        <v>0</v>
      </c>
      <c r="CP20" s="136">
        <f t="shared" si="6"/>
        <v>0</v>
      </c>
    </row>
    <row r="21" spans="2:94" s="35" customFormat="1" ht="18" x14ac:dyDescent="0.25">
      <c r="B21" s="43"/>
      <c r="C21" s="44"/>
      <c r="D21" s="44"/>
      <c r="E21" s="45"/>
      <c r="F21" s="124" t="s">
        <v>118</v>
      </c>
      <c r="G21" s="124">
        <v>10</v>
      </c>
      <c r="H21" s="126"/>
      <c r="I21" s="126"/>
      <c r="J21" s="126"/>
      <c r="K21" s="126"/>
      <c r="L21" s="126"/>
      <c r="M21" s="126"/>
      <c r="N21" s="137">
        <f>IF(N20=0,0,+N7/$G21)</f>
        <v>0</v>
      </c>
      <c r="O21" s="138">
        <f t="shared" ref="O21:BZ21" si="7">MIN(IF(O20=0,0,+O7/$G21)+N21,O20)</f>
        <v>0.73654604596749451</v>
      </c>
      <c r="P21" s="138">
        <f t="shared" si="7"/>
        <v>1.478771246675699</v>
      </c>
      <c r="Q21" s="138">
        <f>MIN(IF(Q20=0,0,+Q7/$G21)+P21,Q20)</f>
        <v>2.2220714473839038</v>
      </c>
      <c r="R21" s="138">
        <f t="shared" si="7"/>
        <v>2.9664466480921083</v>
      </c>
      <c r="S21" s="138">
        <f>MIN(IF(S20=0,0,+S7/$G21)+R21,S20)</f>
        <v>3.6954760893003131</v>
      </c>
      <c r="T21" s="138">
        <f t="shared" si="7"/>
        <v>3.8871501395748336</v>
      </c>
      <c r="U21" s="138">
        <f t="shared" si="7"/>
        <v>4.0955811435584408</v>
      </c>
      <c r="V21" s="138">
        <f t="shared" si="7"/>
        <v>4.3089406633388387</v>
      </c>
      <c r="W21" s="138">
        <f t="shared" si="7"/>
        <v>4.5231478878362843</v>
      </c>
      <c r="X21" s="138">
        <f>MIN(IF(X20=0,0,+X7/$G21)+W21,X20)</f>
        <v>4.7303270488075073</v>
      </c>
      <c r="Y21" s="138">
        <f t="shared" si="7"/>
        <v>4.7303270488075073</v>
      </c>
      <c r="Z21" s="138">
        <f t="shared" si="7"/>
        <v>4.7303270488075073</v>
      </c>
      <c r="AA21" s="138">
        <f t="shared" si="7"/>
        <v>4.7303270488075073</v>
      </c>
      <c r="AB21" s="138">
        <f>MIN(IF(AB20=0,0,+AB7/$G21)+AA21,AB20)</f>
        <v>0.4678309811171335</v>
      </c>
      <c r="AC21" s="138">
        <f>MIN(IF(AC20=0,0,+AC7/$G21)+AB21,AC20)</f>
        <v>0</v>
      </c>
      <c r="AD21" s="138">
        <f>MIN(IF(AD20=0,0,+AD7/$G21)+AC21,AD20)</f>
        <v>0</v>
      </c>
      <c r="AE21" s="138">
        <f t="shared" si="7"/>
        <v>0</v>
      </c>
      <c r="AF21" s="138">
        <f t="shared" si="7"/>
        <v>0</v>
      </c>
      <c r="AG21" s="138">
        <f t="shared" si="7"/>
        <v>0</v>
      </c>
      <c r="AH21" s="138">
        <f t="shared" si="7"/>
        <v>0</v>
      </c>
      <c r="AI21" s="138">
        <f t="shared" si="7"/>
        <v>0</v>
      </c>
      <c r="AJ21" s="138">
        <f t="shared" si="7"/>
        <v>0</v>
      </c>
      <c r="AK21" s="138">
        <f t="shared" si="7"/>
        <v>0</v>
      </c>
      <c r="AL21" s="138">
        <f t="shared" si="7"/>
        <v>0</v>
      </c>
      <c r="AM21" s="138">
        <f t="shared" si="7"/>
        <v>0</v>
      </c>
      <c r="AN21" s="138">
        <f t="shared" si="7"/>
        <v>0</v>
      </c>
      <c r="AO21" s="138">
        <f t="shared" si="7"/>
        <v>0</v>
      </c>
      <c r="AP21" s="138">
        <f t="shared" si="7"/>
        <v>0</v>
      </c>
      <c r="AQ21" s="138">
        <f t="shared" si="7"/>
        <v>0</v>
      </c>
      <c r="AR21" s="138">
        <f t="shared" si="7"/>
        <v>0</v>
      </c>
      <c r="AS21" s="138">
        <f t="shared" si="7"/>
        <v>0</v>
      </c>
      <c r="AT21" s="138">
        <f t="shared" si="7"/>
        <v>0</v>
      </c>
      <c r="AU21" s="138">
        <f t="shared" si="7"/>
        <v>0</v>
      </c>
      <c r="AV21" s="138">
        <f t="shared" si="7"/>
        <v>0</v>
      </c>
      <c r="AW21" s="138">
        <f t="shared" si="7"/>
        <v>0</v>
      </c>
      <c r="AX21" s="138">
        <f t="shared" si="7"/>
        <v>0</v>
      </c>
      <c r="AY21" s="138">
        <f t="shared" si="7"/>
        <v>0</v>
      </c>
      <c r="AZ21" s="138">
        <f t="shared" si="7"/>
        <v>0</v>
      </c>
      <c r="BA21" s="138">
        <f t="shared" si="7"/>
        <v>0</v>
      </c>
      <c r="BB21" s="138">
        <f t="shared" si="7"/>
        <v>0</v>
      </c>
      <c r="BC21" s="138">
        <f t="shared" si="7"/>
        <v>0</v>
      </c>
      <c r="BD21" s="138">
        <f t="shared" si="7"/>
        <v>0</v>
      </c>
      <c r="BE21" s="138">
        <f t="shared" si="7"/>
        <v>0</v>
      </c>
      <c r="BF21" s="138">
        <f t="shared" si="7"/>
        <v>0</v>
      </c>
      <c r="BG21" s="138">
        <f t="shared" si="7"/>
        <v>0</v>
      </c>
      <c r="BH21" s="138">
        <f t="shared" si="7"/>
        <v>0</v>
      </c>
      <c r="BI21" s="138">
        <f t="shared" si="7"/>
        <v>0</v>
      </c>
      <c r="BJ21" s="138">
        <f t="shared" si="7"/>
        <v>0</v>
      </c>
      <c r="BK21" s="138">
        <f t="shared" si="7"/>
        <v>0</v>
      </c>
      <c r="BL21" s="138">
        <f t="shared" si="7"/>
        <v>0</v>
      </c>
      <c r="BM21" s="138">
        <f t="shared" si="7"/>
        <v>0</v>
      </c>
      <c r="BN21" s="138">
        <f t="shared" si="7"/>
        <v>0</v>
      </c>
      <c r="BO21" s="138">
        <f t="shared" si="7"/>
        <v>0</v>
      </c>
      <c r="BP21" s="138">
        <f t="shared" si="7"/>
        <v>0</v>
      </c>
      <c r="BQ21" s="138">
        <f t="shared" si="7"/>
        <v>0</v>
      </c>
      <c r="BR21" s="138">
        <f t="shared" si="7"/>
        <v>0</v>
      </c>
      <c r="BS21" s="138">
        <f t="shared" si="7"/>
        <v>0</v>
      </c>
      <c r="BT21" s="138">
        <f t="shared" si="7"/>
        <v>0</v>
      </c>
      <c r="BU21" s="138">
        <f t="shared" si="7"/>
        <v>0</v>
      </c>
      <c r="BV21" s="138">
        <f t="shared" si="7"/>
        <v>0</v>
      </c>
      <c r="BW21" s="138">
        <f t="shared" si="7"/>
        <v>0</v>
      </c>
      <c r="BX21" s="138">
        <f t="shared" si="7"/>
        <v>0</v>
      </c>
      <c r="BY21" s="138">
        <f t="shared" si="7"/>
        <v>0</v>
      </c>
      <c r="BZ21" s="138">
        <f t="shared" si="7"/>
        <v>0</v>
      </c>
      <c r="CA21" s="138">
        <f t="shared" ref="CA21:CP21" si="8">MIN(IF(CA20=0,0,+CA7/$G21)+BZ21,CA20)</f>
        <v>0</v>
      </c>
      <c r="CB21" s="138">
        <f t="shared" si="8"/>
        <v>0</v>
      </c>
      <c r="CC21" s="138">
        <f t="shared" si="8"/>
        <v>0</v>
      </c>
      <c r="CD21" s="138">
        <f t="shared" si="8"/>
        <v>0</v>
      </c>
      <c r="CE21" s="138">
        <f t="shared" si="8"/>
        <v>0</v>
      </c>
      <c r="CF21" s="138">
        <f t="shared" si="8"/>
        <v>0</v>
      </c>
      <c r="CG21" s="138">
        <f t="shared" si="8"/>
        <v>0</v>
      </c>
      <c r="CH21" s="138">
        <f t="shared" si="8"/>
        <v>0</v>
      </c>
      <c r="CI21" s="138">
        <f t="shared" si="8"/>
        <v>0</v>
      </c>
      <c r="CJ21" s="138">
        <f t="shared" si="8"/>
        <v>0</v>
      </c>
      <c r="CK21" s="138">
        <f t="shared" si="8"/>
        <v>0</v>
      </c>
      <c r="CL21" s="138">
        <f t="shared" si="8"/>
        <v>0</v>
      </c>
      <c r="CM21" s="138">
        <f t="shared" si="8"/>
        <v>0</v>
      </c>
      <c r="CN21" s="138">
        <f t="shared" si="8"/>
        <v>0</v>
      </c>
      <c r="CO21" s="138">
        <f t="shared" si="8"/>
        <v>0</v>
      </c>
      <c r="CP21" s="138">
        <f t="shared" si="8"/>
        <v>0</v>
      </c>
    </row>
    <row r="22" spans="2:94" s="35" customFormat="1" ht="18" x14ac:dyDescent="0.25">
      <c r="B22" s="43"/>
      <c r="C22" s="44"/>
      <c r="D22" s="44"/>
      <c r="E22" s="45"/>
      <c r="F22" s="124" t="s">
        <v>119</v>
      </c>
      <c r="G22" s="124"/>
      <c r="H22" s="126"/>
      <c r="I22" s="126"/>
      <c r="J22" s="126"/>
      <c r="K22" s="126"/>
      <c r="L22" s="126"/>
      <c r="M22" s="126"/>
      <c r="N22" s="137">
        <f t="shared" ref="N22:BY22" si="9">+N20-N21</f>
        <v>0</v>
      </c>
      <c r="O22" s="138">
        <f t="shared" si="9"/>
        <v>6.6289144137074505</v>
      </c>
      <c r="P22" s="138">
        <f t="shared" si="9"/>
        <v>12.572395174113797</v>
      </c>
      <c r="Q22" s="138">
        <f>+Q20-Q21</f>
        <v>17.783325733811939</v>
      </c>
      <c r="R22" s="138">
        <f t="shared" si="9"/>
        <v>22.260631092801876</v>
      </c>
      <c r="S22" s="138">
        <f t="shared" si="9"/>
        <v>25.855449415583607</v>
      </c>
      <c r="T22" s="138">
        <f t="shared" si="9"/>
        <v>23.885039778753978</v>
      </c>
      <c r="U22" s="138">
        <f t="shared" si="9"/>
        <v>21.873768675031613</v>
      </c>
      <c r="V22" s="138">
        <f t="shared" si="9"/>
        <v>19.698423209496756</v>
      </c>
      <c r="W22" s="138">
        <f t="shared" si="9"/>
        <v>17.317347566634933</v>
      </c>
      <c r="X22" s="138">
        <f t="shared" si="9"/>
        <v>14.658812127539655</v>
      </c>
      <c r="Y22" s="138">
        <f t="shared" si="9"/>
        <v>9.9284850787321481</v>
      </c>
      <c r="Z22" s="138">
        <f t="shared" si="9"/>
        <v>5.1981580299246408</v>
      </c>
      <c r="AA22" s="138">
        <f>+AA20-AA21</f>
        <v>0.4678309811171335</v>
      </c>
      <c r="AB22" s="138">
        <f t="shared" si="9"/>
        <v>0</v>
      </c>
      <c r="AC22" s="138">
        <f t="shared" si="9"/>
        <v>0</v>
      </c>
      <c r="AD22" s="138">
        <f t="shared" si="9"/>
        <v>0</v>
      </c>
      <c r="AE22" s="138">
        <f t="shared" si="9"/>
        <v>0</v>
      </c>
      <c r="AF22" s="138">
        <f t="shared" si="9"/>
        <v>0</v>
      </c>
      <c r="AG22" s="138">
        <f t="shared" si="9"/>
        <v>0</v>
      </c>
      <c r="AH22" s="138">
        <f t="shared" si="9"/>
        <v>0</v>
      </c>
      <c r="AI22" s="138">
        <f t="shared" si="9"/>
        <v>0</v>
      </c>
      <c r="AJ22" s="138">
        <f t="shared" si="9"/>
        <v>0</v>
      </c>
      <c r="AK22" s="138">
        <f t="shared" si="9"/>
        <v>0</v>
      </c>
      <c r="AL22" s="138">
        <f t="shared" si="9"/>
        <v>0</v>
      </c>
      <c r="AM22" s="138">
        <f t="shared" si="9"/>
        <v>0</v>
      </c>
      <c r="AN22" s="138">
        <f t="shared" si="9"/>
        <v>0</v>
      </c>
      <c r="AO22" s="138">
        <f t="shared" si="9"/>
        <v>0</v>
      </c>
      <c r="AP22" s="138">
        <f t="shared" si="9"/>
        <v>0</v>
      </c>
      <c r="AQ22" s="138">
        <f t="shared" si="9"/>
        <v>0</v>
      </c>
      <c r="AR22" s="138">
        <f t="shared" si="9"/>
        <v>0</v>
      </c>
      <c r="AS22" s="138">
        <f t="shared" si="9"/>
        <v>0</v>
      </c>
      <c r="AT22" s="138">
        <f t="shared" si="9"/>
        <v>0</v>
      </c>
      <c r="AU22" s="138">
        <f t="shared" si="9"/>
        <v>0</v>
      </c>
      <c r="AV22" s="138">
        <f t="shared" si="9"/>
        <v>0</v>
      </c>
      <c r="AW22" s="138">
        <f t="shared" si="9"/>
        <v>0</v>
      </c>
      <c r="AX22" s="138">
        <f t="shared" si="9"/>
        <v>0</v>
      </c>
      <c r="AY22" s="138">
        <f t="shared" si="9"/>
        <v>0</v>
      </c>
      <c r="AZ22" s="138">
        <f t="shared" si="9"/>
        <v>0</v>
      </c>
      <c r="BA22" s="138">
        <f t="shared" si="9"/>
        <v>0</v>
      </c>
      <c r="BB22" s="138">
        <f t="shared" si="9"/>
        <v>0</v>
      </c>
      <c r="BC22" s="138">
        <f t="shared" si="9"/>
        <v>0</v>
      </c>
      <c r="BD22" s="138">
        <f t="shared" si="9"/>
        <v>0</v>
      </c>
      <c r="BE22" s="138">
        <f t="shared" si="9"/>
        <v>0</v>
      </c>
      <c r="BF22" s="138">
        <f t="shared" si="9"/>
        <v>0</v>
      </c>
      <c r="BG22" s="138">
        <f t="shared" si="9"/>
        <v>0</v>
      </c>
      <c r="BH22" s="138">
        <f t="shared" si="9"/>
        <v>0</v>
      </c>
      <c r="BI22" s="138">
        <f t="shared" si="9"/>
        <v>0</v>
      </c>
      <c r="BJ22" s="138">
        <f t="shared" si="9"/>
        <v>0</v>
      </c>
      <c r="BK22" s="138">
        <f t="shared" si="9"/>
        <v>0</v>
      </c>
      <c r="BL22" s="138">
        <f t="shared" si="9"/>
        <v>0</v>
      </c>
      <c r="BM22" s="138">
        <f t="shared" si="9"/>
        <v>0</v>
      </c>
      <c r="BN22" s="138">
        <f t="shared" si="9"/>
        <v>0</v>
      </c>
      <c r="BO22" s="138">
        <f t="shared" si="9"/>
        <v>0</v>
      </c>
      <c r="BP22" s="138">
        <f t="shared" si="9"/>
        <v>0</v>
      </c>
      <c r="BQ22" s="138">
        <f t="shared" si="9"/>
        <v>0</v>
      </c>
      <c r="BR22" s="138">
        <f t="shared" si="9"/>
        <v>0</v>
      </c>
      <c r="BS22" s="138">
        <f t="shared" si="9"/>
        <v>0</v>
      </c>
      <c r="BT22" s="138">
        <f t="shared" si="9"/>
        <v>0</v>
      </c>
      <c r="BU22" s="138">
        <f t="shared" si="9"/>
        <v>0</v>
      </c>
      <c r="BV22" s="138">
        <f t="shared" si="9"/>
        <v>0</v>
      </c>
      <c r="BW22" s="138">
        <f t="shared" si="9"/>
        <v>0</v>
      </c>
      <c r="BX22" s="138">
        <f t="shared" si="9"/>
        <v>0</v>
      </c>
      <c r="BY22" s="138">
        <f t="shared" si="9"/>
        <v>0</v>
      </c>
      <c r="BZ22" s="138">
        <f t="shared" ref="BZ22:CP22" si="10">+BZ20-BZ21</f>
        <v>0</v>
      </c>
      <c r="CA22" s="138">
        <f t="shared" si="10"/>
        <v>0</v>
      </c>
      <c r="CB22" s="138">
        <f t="shared" si="10"/>
        <v>0</v>
      </c>
      <c r="CC22" s="138">
        <f t="shared" si="10"/>
        <v>0</v>
      </c>
      <c r="CD22" s="138">
        <f t="shared" si="10"/>
        <v>0</v>
      </c>
      <c r="CE22" s="138">
        <f t="shared" si="10"/>
        <v>0</v>
      </c>
      <c r="CF22" s="138">
        <f t="shared" si="10"/>
        <v>0</v>
      </c>
      <c r="CG22" s="138">
        <f t="shared" si="10"/>
        <v>0</v>
      </c>
      <c r="CH22" s="138">
        <f t="shared" si="10"/>
        <v>0</v>
      </c>
      <c r="CI22" s="138">
        <f t="shared" si="10"/>
        <v>0</v>
      </c>
      <c r="CJ22" s="138">
        <f t="shared" si="10"/>
        <v>0</v>
      </c>
      <c r="CK22" s="138">
        <f t="shared" si="10"/>
        <v>0</v>
      </c>
      <c r="CL22" s="138">
        <f t="shared" si="10"/>
        <v>0</v>
      </c>
      <c r="CM22" s="138">
        <f t="shared" si="10"/>
        <v>0</v>
      </c>
      <c r="CN22" s="138">
        <f t="shared" si="10"/>
        <v>0</v>
      </c>
      <c r="CO22" s="138">
        <f t="shared" si="10"/>
        <v>0</v>
      </c>
      <c r="CP22" s="138">
        <f t="shared" si="10"/>
        <v>0</v>
      </c>
    </row>
    <row r="23" spans="2:94" s="35" customFormat="1" ht="18" x14ac:dyDescent="0.25">
      <c r="B23" s="43"/>
      <c r="C23" s="44"/>
      <c r="D23" s="44"/>
      <c r="E23" s="45"/>
      <c r="F23" s="124" t="s">
        <v>120</v>
      </c>
      <c r="G23" s="127" t="s">
        <v>121</v>
      </c>
      <c r="H23" s="126"/>
      <c r="I23" s="126"/>
      <c r="J23" s="126"/>
      <c r="K23" s="126"/>
      <c r="L23" s="126"/>
      <c r="M23" s="126"/>
      <c r="N23" s="137">
        <f>AVERAGE(N20,N22)</f>
        <v>0</v>
      </c>
      <c r="O23" s="138">
        <f t="shared" ref="O23:BZ23" si="11">AVERAGE(O20,O22)</f>
        <v>6.9971874366911972</v>
      </c>
      <c r="P23" s="138">
        <f t="shared" si="11"/>
        <v>13.311780797451647</v>
      </c>
      <c r="Q23" s="138">
        <f t="shared" si="11"/>
        <v>18.894361457503891</v>
      </c>
      <c r="R23" s="138">
        <f t="shared" si="11"/>
        <v>23.743854416847931</v>
      </c>
      <c r="S23" s="138">
        <f t="shared" si="11"/>
        <v>27.703187460233764</v>
      </c>
      <c r="T23" s="138">
        <f t="shared" si="11"/>
        <v>25.828614848541392</v>
      </c>
      <c r="U23" s="138">
        <f t="shared" si="11"/>
        <v>23.921559246810833</v>
      </c>
      <c r="V23" s="138">
        <f t="shared" si="11"/>
        <v>21.852893541166175</v>
      </c>
      <c r="W23" s="138">
        <f t="shared" si="11"/>
        <v>19.578921510553073</v>
      </c>
      <c r="X23" s="138">
        <f t="shared" si="11"/>
        <v>17.02397565194341</v>
      </c>
      <c r="Y23" s="138">
        <f t="shared" si="11"/>
        <v>12.293648603135901</v>
      </c>
      <c r="Z23" s="138">
        <f t="shared" si="11"/>
        <v>7.5633215543283949</v>
      </c>
      <c r="AA23" s="138">
        <f t="shared" si="11"/>
        <v>2.8329945055208872</v>
      </c>
      <c r="AB23" s="138">
        <f t="shared" si="11"/>
        <v>0.23391549055856675</v>
      </c>
      <c r="AC23" s="138">
        <f t="shared" si="11"/>
        <v>0</v>
      </c>
      <c r="AD23" s="138">
        <f t="shared" si="11"/>
        <v>0</v>
      </c>
      <c r="AE23" s="138">
        <f t="shared" si="11"/>
        <v>0</v>
      </c>
      <c r="AF23" s="138">
        <f t="shared" si="11"/>
        <v>0</v>
      </c>
      <c r="AG23" s="138">
        <f t="shared" si="11"/>
        <v>0</v>
      </c>
      <c r="AH23" s="138">
        <f t="shared" si="11"/>
        <v>0</v>
      </c>
      <c r="AI23" s="138">
        <f t="shared" si="11"/>
        <v>0</v>
      </c>
      <c r="AJ23" s="138">
        <f t="shared" si="11"/>
        <v>0</v>
      </c>
      <c r="AK23" s="138">
        <f t="shared" si="11"/>
        <v>0</v>
      </c>
      <c r="AL23" s="138">
        <f t="shared" si="11"/>
        <v>0</v>
      </c>
      <c r="AM23" s="138">
        <f t="shared" si="11"/>
        <v>0</v>
      </c>
      <c r="AN23" s="138">
        <f t="shared" si="11"/>
        <v>0</v>
      </c>
      <c r="AO23" s="138">
        <f t="shared" si="11"/>
        <v>0</v>
      </c>
      <c r="AP23" s="138">
        <f t="shared" si="11"/>
        <v>0</v>
      </c>
      <c r="AQ23" s="138">
        <f t="shared" si="11"/>
        <v>0</v>
      </c>
      <c r="AR23" s="138">
        <f t="shared" si="11"/>
        <v>0</v>
      </c>
      <c r="AS23" s="138">
        <f t="shared" si="11"/>
        <v>0</v>
      </c>
      <c r="AT23" s="138">
        <f t="shared" si="11"/>
        <v>0</v>
      </c>
      <c r="AU23" s="138">
        <f t="shared" si="11"/>
        <v>0</v>
      </c>
      <c r="AV23" s="138">
        <f t="shared" si="11"/>
        <v>0</v>
      </c>
      <c r="AW23" s="138">
        <f t="shared" si="11"/>
        <v>0</v>
      </c>
      <c r="AX23" s="138">
        <f t="shared" si="11"/>
        <v>0</v>
      </c>
      <c r="AY23" s="138">
        <f t="shared" si="11"/>
        <v>0</v>
      </c>
      <c r="AZ23" s="138">
        <f t="shared" si="11"/>
        <v>0</v>
      </c>
      <c r="BA23" s="138">
        <f t="shared" si="11"/>
        <v>0</v>
      </c>
      <c r="BB23" s="138">
        <f t="shared" si="11"/>
        <v>0</v>
      </c>
      <c r="BC23" s="138">
        <f t="shared" si="11"/>
        <v>0</v>
      </c>
      <c r="BD23" s="138">
        <f t="shared" si="11"/>
        <v>0</v>
      </c>
      <c r="BE23" s="138">
        <f t="shared" si="11"/>
        <v>0</v>
      </c>
      <c r="BF23" s="138">
        <f t="shared" si="11"/>
        <v>0</v>
      </c>
      <c r="BG23" s="138">
        <f t="shared" si="11"/>
        <v>0</v>
      </c>
      <c r="BH23" s="138">
        <f t="shared" si="11"/>
        <v>0</v>
      </c>
      <c r="BI23" s="138">
        <f t="shared" si="11"/>
        <v>0</v>
      </c>
      <c r="BJ23" s="138">
        <f t="shared" si="11"/>
        <v>0</v>
      </c>
      <c r="BK23" s="138">
        <f t="shared" si="11"/>
        <v>0</v>
      </c>
      <c r="BL23" s="138">
        <f t="shared" si="11"/>
        <v>0</v>
      </c>
      <c r="BM23" s="138">
        <f t="shared" si="11"/>
        <v>0</v>
      </c>
      <c r="BN23" s="138">
        <f t="shared" si="11"/>
        <v>0</v>
      </c>
      <c r="BO23" s="138">
        <f t="shared" si="11"/>
        <v>0</v>
      </c>
      <c r="BP23" s="138">
        <f t="shared" si="11"/>
        <v>0</v>
      </c>
      <c r="BQ23" s="138">
        <f t="shared" si="11"/>
        <v>0</v>
      </c>
      <c r="BR23" s="138">
        <f t="shared" si="11"/>
        <v>0</v>
      </c>
      <c r="BS23" s="138">
        <f t="shared" si="11"/>
        <v>0</v>
      </c>
      <c r="BT23" s="138">
        <f t="shared" si="11"/>
        <v>0</v>
      </c>
      <c r="BU23" s="138">
        <f t="shared" si="11"/>
        <v>0</v>
      </c>
      <c r="BV23" s="138">
        <f t="shared" si="11"/>
        <v>0</v>
      </c>
      <c r="BW23" s="138">
        <f t="shared" si="11"/>
        <v>0</v>
      </c>
      <c r="BX23" s="138">
        <f t="shared" si="11"/>
        <v>0</v>
      </c>
      <c r="BY23" s="138">
        <f t="shared" si="11"/>
        <v>0</v>
      </c>
      <c r="BZ23" s="138">
        <f t="shared" si="11"/>
        <v>0</v>
      </c>
      <c r="CA23" s="138">
        <f t="shared" ref="CA23:CP23" si="12">AVERAGE(CA20,CA22)</f>
        <v>0</v>
      </c>
      <c r="CB23" s="138">
        <f t="shared" si="12"/>
        <v>0</v>
      </c>
      <c r="CC23" s="138">
        <f t="shared" si="12"/>
        <v>0</v>
      </c>
      <c r="CD23" s="138">
        <f t="shared" si="12"/>
        <v>0</v>
      </c>
      <c r="CE23" s="138">
        <f t="shared" si="12"/>
        <v>0</v>
      </c>
      <c r="CF23" s="138">
        <f t="shared" si="12"/>
        <v>0</v>
      </c>
      <c r="CG23" s="138">
        <f t="shared" si="12"/>
        <v>0</v>
      </c>
      <c r="CH23" s="138">
        <f t="shared" si="12"/>
        <v>0</v>
      </c>
      <c r="CI23" s="138">
        <f t="shared" si="12"/>
        <v>0</v>
      </c>
      <c r="CJ23" s="138">
        <f t="shared" si="12"/>
        <v>0</v>
      </c>
      <c r="CK23" s="138">
        <f t="shared" si="12"/>
        <v>0</v>
      </c>
      <c r="CL23" s="138">
        <f t="shared" si="12"/>
        <v>0</v>
      </c>
      <c r="CM23" s="138">
        <f t="shared" si="12"/>
        <v>0</v>
      </c>
      <c r="CN23" s="138">
        <f t="shared" si="12"/>
        <v>0</v>
      </c>
      <c r="CO23" s="138">
        <f t="shared" si="12"/>
        <v>0</v>
      </c>
      <c r="CP23" s="138">
        <f t="shared" si="12"/>
        <v>0</v>
      </c>
    </row>
    <row r="24" spans="2:94" s="35" customFormat="1" ht="18" x14ac:dyDescent="0.25">
      <c r="B24" s="43"/>
      <c r="C24" s="44"/>
      <c r="D24" s="44"/>
      <c r="E24" s="45"/>
      <c r="F24" s="128" t="s">
        <v>122</v>
      </c>
      <c r="G24" s="129">
        <v>3.1199999999999999E-2</v>
      </c>
      <c r="H24" s="130"/>
      <c r="I24" s="130"/>
      <c r="J24" s="130"/>
      <c r="K24" s="130"/>
      <c r="L24" s="130"/>
      <c r="M24" s="130"/>
      <c r="N24" s="138">
        <f>+N23*$G24+N21</f>
        <v>0</v>
      </c>
      <c r="O24" s="138">
        <f t="shared" ref="O24:BZ24" si="13">+O23*$G24+O21</f>
        <v>0.95485829399225985</v>
      </c>
      <c r="P24" s="138">
        <f t="shared" si="13"/>
        <v>1.8940988075561904</v>
      </c>
      <c r="Q24" s="138">
        <f t="shared" si="13"/>
        <v>2.811575524858025</v>
      </c>
      <c r="R24" s="138">
        <f t="shared" si="13"/>
        <v>3.7072549058977637</v>
      </c>
      <c r="S24" s="138">
        <f t="shared" si="13"/>
        <v>4.5598155380596062</v>
      </c>
      <c r="T24" s="138">
        <f t="shared" si="13"/>
        <v>4.6930029228493249</v>
      </c>
      <c r="U24" s="138">
        <f t="shared" si="13"/>
        <v>4.8419337920589385</v>
      </c>
      <c r="V24" s="138">
        <f t="shared" si="13"/>
        <v>4.9907509418232232</v>
      </c>
      <c r="W24" s="138">
        <f t="shared" si="13"/>
        <v>5.1340102389655398</v>
      </c>
      <c r="X24" s="138">
        <f t="shared" si="13"/>
        <v>5.2614750891481421</v>
      </c>
      <c r="Y24" s="138">
        <f t="shared" si="13"/>
        <v>5.1138888852253475</v>
      </c>
      <c r="Z24" s="138">
        <f t="shared" si="13"/>
        <v>4.9663026813025528</v>
      </c>
      <c r="AA24" s="138">
        <f>+AA23*$G24+AA21</f>
        <v>4.8187164773797591</v>
      </c>
      <c r="AB24" s="138">
        <f t="shared" si="13"/>
        <v>0.47512914442256077</v>
      </c>
      <c r="AC24" s="138">
        <f t="shared" si="13"/>
        <v>0</v>
      </c>
      <c r="AD24" s="138">
        <f t="shared" si="13"/>
        <v>0</v>
      </c>
      <c r="AE24" s="138">
        <f t="shared" si="13"/>
        <v>0</v>
      </c>
      <c r="AF24" s="138">
        <f t="shared" si="13"/>
        <v>0</v>
      </c>
      <c r="AG24" s="138">
        <f t="shared" si="13"/>
        <v>0</v>
      </c>
      <c r="AH24" s="138">
        <f t="shared" si="13"/>
        <v>0</v>
      </c>
      <c r="AI24" s="138">
        <f t="shared" si="13"/>
        <v>0</v>
      </c>
      <c r="AJ24" s="138">
        <f t="shared" si="13"/>
        <v>0</v>
      </c>
      <c r="AK24" s="138">
        <f t="shared" si="13"/>
        <v>0</v>
      </c>
      <c r="AL24" s="138">
        <f t="shared" si="13"/>
        <v>0</v>
      </c>
      <c r="AM24" s="138">
        <f t="shared" si="13"/>
        <v>0</v>
      </c>
      <c r="AN24" s="138">
        <f t="shared" si="13"/>
        <v>0</v>
      </c>
      <c r="AO24" s="138">
        <f t="shared" si="13"/>
        <v>0</v>
      </c>
      <c r="AP24" s="138">
        <f t="shared" si="13"/>
        <v>0</v>
      </c>
      <c r="AQ24" s="138">
        <f t="shared" si="13"/>
        <v>0</v>
      </c>
      <c r="AR24" s="138">
        <f t="shared" si="13"/>
        <v>0</v>
      </c>
      <c r="AS24" s="138">
        <f t="shared" si="13"/>
        <v>0</v>
      </c>
      <c r="AT24" s="138">
        <f t="shared" si="13"/>
        <v>0</v>
      </c>
      <c r="AU24" s="138">
        <f t="shared" si="13"/>
        <v>0</v>
      </c>
      <c r="AV24" s="138">
        <f t="shared" si="13"/>
        <v>0</v>
      </c>
      <c r="AW24" s="138">
        <f t="shared" si="13"/>
        <v>0</v>
      </c>
      <c r="AX24" s="138">
        <f t="shared" si="13"/>
        <v>0</v>
      </c>
      <c r="AY24" s="138">
        <f t="shared" si="13"/>
        <v>0</v>
      </c>
      <c r="AZ24" s="138">
        <f t="shared" si="13"/>
        <v>0</v>
      </c>
      <c r="BA24" s="138">
        <f t="shared" si="13"/>
        <v>0</v>
      </c>
      <c r="BB24" s="138">
        <f t="shared" si="13"/>
        <v>0</v>
      </c>
      <c r="BC24" s="138">
        <f t="shared" si="13"/>
        <v>0</v>
      </c>
      <c r="BD24" s="138">
        <f t="shared" si="13"/>
        <v>0</v>
      </c>
      <c r="BE24" s="138">
        <f t="shared" si="13"/>
        <v>0</v>
      </c>
      <c r="BF24" s="138">
        <f t="shared" si="13"/>
        <v>0</v>
      </c>
      <c r="BG24" s="138">
        <f t="shared" si="13"/>
        <v>0</v>
      </c>
      <c r="BH24" s="138">
        <f t="shared" si="13"/>
        <v>0</v>
      </c>
      <c r="BI24" s="138">
        <f t="shared" si="13"/>
        <v>0</v>
      </c>
      <c r="BJ24" s="138">
        <f t="shared" si="13"/>
        <v>0</v>
      </c>
      <c r="BK24" s="138">
        <f t="shared" si="13"/>
        <v>0</v>
      </c>
      <c r="BL24" s="138">
        <f t="shared" si="13"/>
        <v>0</v>
      </c>
      <c r="BM24" s="138">
        <f t="shared" si="13"/>
        <v>0</v>
      </c>
      <c r="BN24" s="138">
        <f t="shared" si="13"/>
        <v>0</v>
      </c>
      <c r="BO24" s="138">
        <f t="shared" si="13"/>
        <v>0</v>
      </c>
      <c r="BP24" s="138">
        <f t="shared" si="13"/>
        <v>0</v>
      </c>
      <c r="BQ24" s="138">
        <f t="shared" si="13"/>
        <v>0</v>
      </c>
      <c r="BR24" s="138">
        <f t="shared" si="13"/>
        <v>0</v>
      </c>
      <c r="BS24" s="138">
        <f t="shared" si="13"/>
        <v>0</v>
      </c>
      <c r="BT24" s="138">
        <f t="shared" si="13"/>
        <v>0</v>
      </c>
      <c r="BU24" s="138">
        <f t="shared" si="13"/>
        <v>0</v>
      </c>
      <c r="BV24" s="138">
        <f t="shared" si="13"/>
        <v>0</v>
      </c>
      <c r="BW24" s="138">
        <f t="shared" si="13"/>
        <v>0</v>
      </c>
      <c r="BX24" s="138">
        <f t="shared" si="13"/>
        <v>0</v>
      </c>
      <c r="BY24" s="138">
        <f t="shared" si="13"/>
        <v>0</v>
      </c>
      <c r="BZ24" s="138">
        <f t="shared" si="13"/>
        <v>0</v>
      </c>
      <c r="CA24" s="138">
        <f t="shared" ref="CA24:CP24" si="14">+CA23*$G24+CA21</f>
        <v>0</v>
      </c>
      <c r="CB24" s="138">
        <f t="shared" si="14"/>
        <v>0</v>
      </c>
      <c r="CC24" s="138">
        <f t="shared" si="14"/>
        <v>0</v>
      </c>
      <c r="CD24" s="138">
        <f t="shared" si="14"/>
        <v>0</v>
      </c>
      <c r="CE24" s="138">
        <f t="shared" si="14"/>
        <v>0</v>
      </c>
      <c r="CF24" s="138">
        <f t="shared" si="14"/>
        <v>0</v>
      </c>
      <c r="CG24" s="138">
        <f t="shared" si="14"/>
        <v>0</v>
      </c>
      <c r="CH24" s="138">
        <f t="shared" si="14"/>
        <v>0</v>
      </c>
      <c r="CI24" s="138">
        <f t="shared" si="14"/>
        <v>0</v>
      </c>
      <c r="CJ24" s="138">
        <f t="shared" si="14"/>
        <v>0</v>
      </c>
      <c r="CK24" s="138">
        <f t="shared" si="14"/>
        <v>0</v>
      </c>
      <c r="CL24" s="138">
        <f t="shared" si="14"/>
        <v>0</v>
      </c>
      <c r="CM24" s="138">
        <f t="shared" si="14"/>
        <v>0</v>
      </c>
      <c r="CN24" s="138">
        <f t="shared" si="14"/>
        <v>0</v>
      </c>
      <c r="CO24" s="138">
        <f t="shared" si="14"/>
        <v>0</v>
      </c>
      <c r="CP24" s="138">
        <f t="shared" si="14"/>
        <v>0</v>
      </c>
    </row>
    <row r="25" spans="2:94" s="35" customFormat="1" ht="15" x14ac:dyDescent="0.2">
      <c r="B25" s="43"/>
      <c r="C25" s="44"/>
      <c r="D25" s="44"/>
      <c r="E25" s="45"/>
    </row>
    <row r="26" spans="2:94" s="35" customFormat="1" ht="15" x14ac:dyDescent="0.2">
      <c r="B26" s="43"/>
      <c r="C26" s="44"/>
      <c r="D26" s="44"/>
      <c r="E26" s="45"/>
      <c r="F26" s="44"/>
      <c r="G26" s="44"/>
      <c r="H26" s="44"/>
      <c r="I26" s="46"/>
      <c r="J26" s="47"/>
    </row>
    <row r="27" spans="2:94" s="35" customFormat="1" ht="15" x14ac:dyDescent="0.2">
      <c r="B27" s="43"/>
      <c r="C27" s="44"/>
      <c r="D27" s="44"/>
      <c r="E27" s="45"/>
      <c r="F27" s="44"/>
      <c r="G27" s="44"/>
      <c r="H27" s="44"/>
      <c r="I27" s="46"/>
      <c r="J27" s="47"/>
    </row>
    <row r="28" spans="2:94" s="35" customFormat="1" ht="15" x14ac:dyDescent="0.2">
      <c r="B28" s="43"/>
      <c r="C28" s="44"/>
      <c r="D28" s="44"/>
      <c r="E28" s="45"/>
      <c r="F28" s="44"/>
      <c r="G28" s="44"/>
      <c r="H28" s="44"/>
      <c r="I28" s="46"/>
      <c r="J28" s="47"/>
    </row>
    <row r="29" spans="2:94" s="35" customFormat="1" ht="15" x14ac:dyDescent="0.2">
      <c r="B29" s="43"/>
      <c r="C29" s="44"/>
      <c r="D29" s="44"/>
      <c r="E29" s="45"/>
      <c r="F29" s="44"/>
      <c r="G29" s="44"/>
      <c r="H29" s="44"/>
      <c r="I29" s="46"/>
      <c r="J29" s="47"/>
    </row>
    <row r="30" spans="2:94" s="35" customFormat="1" ht="15" x14ac:dyDescent="0.2">
      <c r="B30" s="43"/>
      <c r="C30" s="44"/>
      <c r="D30" s="44"/>
      <c r="E30" s="45"/>
      <c r="F30" s="44"/>
      <c r="G30" s="44"/>
      <c r="H30" s="44"/>
      <c r="I30" s="46"/>
      <c r="J30" s="47"/>
    </row>
    <row r="31" spans="2:94" s="35" customFormat="1" ht="15.75" thickBot="1" x14ac:dyDescent="0.25">
      <c r="B31" s="43"/>
      <c r="C31" s="44"/>
      <c r="D31" s="44"/>
      <c r="E31" s="45"/>
      <c r="F31" s="44"/>
      <c r="G31" s="44"/>
      <c r="H31" s="44"/>
      <c r="I31" s="46"/>
      <c r="J31" s="47"/>
    </row>
    <row r="32" spans="2:94" ht="15.75" thickBot="1" x14ac:dyDescent="0.25">
      <c r="B32" s="147" t="s">
        <v>123</v>
      </c>
      <c r="C32" s="148"/>
      <c r="D32" s="48"/>
      <c r="E32" s="49"/>
      <c r="F32" s="48"/>
      <c r="G32" s="48"/>
      <c r="H32" s="48"/>
      <c r="I32" s="50"/>
      <c r="J32" s="51"/>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row>
    <row r="33" spans="2:94" ht="115.5" thickBot="1" x14ac:dyDescent="0.25">
      <c r="B33" s="53" t="s">
        <v>5</v>
      </c>
      <c r="C33" s="54" t="s">
        <v>6</v>
      </c>
      <c r="D33" s="55" t="s">
        <v>7</v>
      </c>
      <c r="E33" s="55" t="s">
        <v>8</v>
      </c>
      <c r="F33" s="55" t="s">
        <v>9</v>
      </c>
      <c r="G33" s="55" t="s">
        <v>10</v>
      </c>
      <c r="H33" s="56"/>
      <c r="I33" s="57" t="s">
        <v>12</v>
      </c>
      <c r="J33" s="58" t="s">
        <v>13</v>
      </c>
      <c r="K33" s="58" t="s">
        <v>14</v>
      </c>
      <c r="L33" s="58" t="s">
        <v>15</v>
      </c>
      <c r="M33" s="58" t="s">
        <v>16</v>
      </c>
      <c r="N33" s="58" t="s">
        <v>17</v>
      </c>
      <c r="O33" s="58" t="s">
        <v>18</v>
      </c>
      <c r="P33" s="58" t="s">
        <v>19</v>
      </c>
      <c r="Q33" s="58" t="s">
        <v>20</v>
      </c>
      <c r="R33" s="58" t="s">
        <v>21</v>
      </c>
      <c r="S33" s="58" t="s">
        <v>22</v>
      </c>
      <c r="T33" s="58" t="s">
        <v>23</v>
      </c>
      <c r="U33" s="58" t="s">
        <v>24</v>
      </c>
      <c r="V33" s="58" t="s">
        <v>25</v>
      </c>
      <c r="W33" s="58" t="s">
        <v>26</v>
      </c>
      <c r="X33" s="58" t="s">
        <v>27</v>
      </c>
      <c r="Y33" s="58" t="s">
        <v>28</v>
      </c>
      <c r="Z33" s="58" t="s">
        <v>29</v>
      </c>
      <c r="AA33" s="58" t="s">
        <v>30</v>
      </c>
      <c r="AB33" s="58" t="s">
        <v>31</v>
      </c>
      <c r="AC33" s="58" t="s">
        <v>32</v>
      </c>
      <c r="AD33" s="58" t="s">
        <v>33</v>
      </c>
      <c r="AE33" s="58" t="s">
        <v>34</v>
      </c>
      <c r="AF33" s="58" t="s">
        <v>35</v>
      </c>
      <c r="AG33" s="58" t="s">
        <v>36</v>
      </c>
      <c r="AH33" s="58" t="s">
        <v>37</v>
      </c>
      <c r="AI33" s="58" t="s">
        <v>38</v>
      </c>
      <c r="AJ33" s="58" t="s">
        <v>39</v>
      </c>
      <c r="AK33" s="58" t="s">
        <v>40</v>
      </c>
      <c r="AL33" s="58" t="s">
        <v>41</v>
      </c>
      <c r="AM33" s="58" t="s">
        <v>42</v>
      </c>
      <c r="AN33" s="58" t="s">
        <v>43</v>
      </c>
      <c r="AO33" s="58" t="s">
        <v>44</v>
      </c>
      <c r="AP33" s="58" t="s">
        <v>45</v>
      </c>
      <c r="AQ33" s="58" t="s">
        <v>46</v>
      </c>
      <c r="AR33" s="58" t="s">
        <v>47</v>
      </c>
      <c r="AS33" s="58" t="s">
        <v>48</v>
      </c>
      <c r="AT33" s="58" t="s">
        <v>49</v>
      </c>
      <c r="AU33" s="58" t="s">
        <v>50</v>
      </c>
      <c r="AV33" s="58" t="s">
        <v>51</v>
      </c>
      <c r="AW33" s="58" t="s">
        <v>52</v>
      </c>
      <c r="AX33" s="58" t="s">
        <v>53</v>
      </c>
      <c r="AY33" s="58" t="s">
        <v>54</v>
      </c>
      <c r="AZ33" s="58" t="s">
        <v>55</v>
      </c>
      <c r="BA33" s="58" t="s">
        <v>56</v>
      </c>
      <c r="BB33" s="58" t="s">
        <v>57</v>
      </c>
      <c r="BC33" s="58" t="s">
        <v>58</v>
      </c>
      <c r="BD33" s="58" t="s">
        <v>59</v>
      </c>
      <c r="BE33" s="58" t="s">
        <v>60</v>
      </c>
      <c r="BF33" s="58" t="s">
        <v>61</v>
      </c>
      <c r="BG33" s="58" t="s">
        <v>62</v>
      </c>
      <c r="BH33" s="58" t="s">
        <v>63</v>
      </c>
      <c r="BI33" s="58" t="s">
        <v>64</v>
      </c>
      <c r="BJ33" s="58" t="s">
        <v>65</v>
      </c>
      <c r="BK33" s="58" t="s">
        <v>66</v>
      </c>
      <c r="BL33" s="58" t="s">
        <v>67</v>
      </c>
      <c r="BM33" s="58" t="s">
        <v>68</v>
      </c>
      <c r="BN33" s="58" t="s">
        <v>69</v>
      </c>
      <c r="BO33" s="58" t="s">
        <v>70</v>
      </c>
      <c r="BP33" s="58" t="s">
        <v>71</v>
      </c>
      <c r="BQ33" s="58" t="s">
        <v>72</v>
      </c>
      <c r="BR33" s="58" t="s">
        <v>73</v>
      </c>
      <c r="BS33" s="58" t="s">
        <v>74</v>
      </c>
      <c r="BT33" s="58" t="s">
        <v>75</v>
      </c>
      <c r="BU33" s="58" t="s">
        <v>76</v>
      </c>
      <c r="BV33" s="58" t="s">
        <v>77</v>
      </c>
      <c r="BW33" s="58" t="s">
        <v>78</v>
      </c>
      <c r="BX33" s="58" t="s">
        <v>79</v>
      </c>
      <c r="BY33" s="58" t="s">
        <v>80</v>
      </c>
      <c r="BZ33" s="58" t="s">
        <v>81</v>
      </c>
      <c r="CA33" s="58" t="s">
        <v>82</v>
      </c>
      <c r="CB33" s="58" t="s">
        <v>83</v>
      </c>
      <c r="CC33" s="58" t="s">
        <v>84</v>
      </c>
      <c r="CD33" s="58" t="s">
        <v>85</v>
      </c>
      <c r="CE33" s="58" t="s">
        <v>86</v>
      </c>
      <c r="CF33" s="58" t="s">
        <v>87</v>
      </c>
      <c r="CG33" s="58" t="s">
        <v>88</v>
      </c>
      <c r="CH33" s="58" t="s">
        <v>89</v>
      </c>
      <c r="CI33" s="58" t="s">
        <v>90</v>
      </c>
      <c r="CJ33" s="58" t="s">
        <v>91</v>
      </c>
      <c r="CK33" s="58" t="s">
        <v>92</v>
      </c>
      <c r="CL33" s="58" t="s">
        <v>93</v>
      </c>
      <c r="CM33" s="58" t="s">
        <v>94</v>
      </c>
      <c r="CN33" s="58" t="s">
        <v>95</v>
      </c>
      <c r="CO33" s="58" t="s">
        <v>96</v>
      </c>
      <c r="CP33" s="59" t="s">
        <v>97</v>
      </c>
    </row>
    <row r="34" spans="2:94" ht="15" x14ac:dyDescent="0.2">
      <c r="B34" s="141" t="s">
        <v>124</v>
      </c>
      <c r="C34" s="60"/>
      <c r="D34" s="19"/>
      <c r="E34" s="19" t="s">
        <v>104</v>
      </c>
      <c r="F34" s="20" t="s">
        <v>125</v>
      </c>
      <c r="G34" s="20"/>
      <c r="H34" s="19" t="s">
        <v>111</v>
      </c>
      <c r="I34" s="61"/>
      <c r="J34" s="62"/>
      <c r="K34" s="21"/>
      <c r="L34" s="22"/>
      <c r="M34" s="22"/>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4"/>
    </row>
    <row r="35" spans="2:94" ht="15" x14ac:dyDescent="0.2">
      <c r="B35" s="149"/>
      <c r="C35" s="63"/>
      <c r="D35" s="26"/>
      <c r="E35" s="26" t="s">
        <v>104</v>
      </c>
      <c r="F35" s="28" t="s">
        <v>125</v>
      </c>
      <c r="G35" s="28"/>
      <c r="H35" s="26" t="s">
        <v>126</v>
      </c>
      <c r="I35" s="64"/>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127</v>
      </c>
      <c r="G36" s="26"/>
      <c r="H36" s="26" t="s">
        <v>111</v>
      </c>
      <c r="I36" s="66"/>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49"/>
      <c r="C37" s="63"/>
      <c r="D37" s="26"/>
      <c r="E37" s="26" t="s">
        <v>109</v>
      </c>
      <c r="F37" s="26" t="s">
        <v>128</v>
      </c>
      <c r="G37" s="26"/>
      <c r="H37" s="26" t="s">
        <v>111</v>
      </c>
      <c r="I37" s="66"/>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129</v>
      </c>
      <c r="G38" s="26"/>
      <c r="H38" s="26" t="s">
        <v>111</v>
      </c>
      <c r="I38" s="66"/>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49"/>
      <c r="C39" s="63"/>
      <c r="D39" s="26"/>
      <c r="E39" s="26" t="s">
        <v>109</v>
      </c>
      <c r="F39" s="26" t="s">
        <v>130</v>
      </c>
      <c r="G39" s="26"/>
      <c r="H39" s="26" t="s">
        <v>111</v>
      </c>
      <c r="I39" s="64"/>
      <c r="J39" s="65"/>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c r="D40" s="26"/>
      <c r="E40" s="26" t="s">
        <v>109</v>
      </c>
      <c r="F40" s="26" t="s">
        <v>131</v>
      </c>
      <c r="G40" s="26"/>
      <c r="H40" s="26" t="s">
        <v>111</v>
      </c>
      <c r="I40" s="66"/>
      <c r="J40" s="65"/>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132</v>
      </c>
      <c r="G41" s="26"/>
      <c r="H41" s="26" t="s">
        <v>111</v>
      </c>
      <c r="I41" s="64"/>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133</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49"/>
      <c r="C43" s="63"/>
      <c r="D43" s="26"/>
      <c r="E43" s="26" t="s">
        <v>109</v>
      </c>
      <c r="F43" s="26" t="s">
        <v>134</v>
      </c>
      <c r="G43" s="26"/>
      <c r="H43" s="26" t="s">
        <v>111</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49"/>
      <c r="C44" s="63"/>
      <c r="D44" s="26"/>
      <c r="E44" s="26" t="s">
        <v>109</v>
      </c>
      <c r="F44" s="26" t="s">
        <v>134</v>
      </c>
      <c r="G44" s="26"/>
      <c r="H44" s="26" t="s">
        <v>111</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49"/>
      <c r="C45" s="63"/>
      <c r="D45" s="26"/>
      <c r="E45" s="26" t="s">
        <v>109</v>
      </c>
      <c r="F45" s="26" t="s">
        <v>134</v>
      </c>
      <c r="G45" s="26"/>
      <c r="H45" s="26" t="s">
        <v>111</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ht="15" x14ac:dyDescent="0.2">
      <c r="B46" s="149"/>
      <c r="C46" s="63"/>
      <c r="D46" s="26"/>
      <c r="E46" s="26" t="s">
        <v>109</v>
      </c>
      <c r="F46" s="26" t="s">
        <v>134</v>
      </c>
      <c r="G46" s="26"/>
      <c r="H46" s="26" t="s">
        <v>111</v>
      </c>
      <c r="I46" s="66"/>
      <c r="J46" s="67"/>
      <c r="K46" s="29"/>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15" x14ac:dyDescent="0.2">
      <c r="B47" s="149"/>
      <c r="C47" s="63"/>
      <c r="D47" s="26"/>
      <c r="E47" s="26" t="s">
        <v>109</v>
      </c>
      <c r="F47" s="26" t="s">
        <v>134</v>
      </c>
      <c r="G47" s="26"/>
      <c r="H47" s="26" t="s">
        <v>111</v>
      </c>
      <c r="I47" s="66"/>
      <c r="J47" s="67"/>
      <c r="K47" s="29"/>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135</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49"/>
      <c r="C49" s="63"/>
      <c r="D49" s="26"/>
      <c r="E49" s="26" t="s">
        <v>109</v>
      </c>
      <c r="F49" s="26" t="s">
        <v>136</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49"/>
      <c r="C50" s="63"/>
      <c r="D50" s="26"/>
      <c r="E50" s="26" t="s">
        <v>109</v>
      </c>
      <c r="F50" s="26" t="s">
        <v>137</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49"/>
      <c r="C51" s="63"/>
      <c r="D51" s="26"/>
      <c r="E51" s="26" t="s">
        <v>109</v>
      </c>
      <c r="F51" s="26" t="s">
        <v>138</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ht="28.5" x14ac:dyDescent="0.2">
      <c r="B52" s="149"/>
      <c r="C52" s="63"/>
      <c r="D52" s="26"/>
      <c r="E52" s="26" t="s">
        <v>109</v>
      </c>
      <c r="F52" s="26" t="s">
        <v>139</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140</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141</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49"/>
      <c r="C55" s="63"/>
      <c r="D55" s="26"/>
      <c r="E55" s="26" t="s">
        <v>109</v>
      </c>
      <c r="F55" s="26" t="s">
        <v>142</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143</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144</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145</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146</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147</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49"/>
      <c r="C61" s="63"/>
      <c r="D61" s="26"/>
      <c r="E61" s="26" t="s">
        <v>109</v>
      </c>
      <c r="F61" s="26" t="s">
        <v>148</v>
      </c>
      <c r="G61" s="26"/>
      <c r="H61" s="26" t="s">
        <v>111</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149</v>
      </c>
      <c r="G62" s="26"/>
      <c r="H62" s="26" t="s">
        <v>111</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150</v>
      </c>
      <c r="G63" s="26"/>
      <c r="H63" s="26" t="s">
        <v>111</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151</v>
      </c>
      <c r="G64" s="26"/>
      <c r="H64" s="26" t="s">
        <v>111</v>
      </c>
      <c r="I64" s="68"/>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152</v>
      </c>
      <c r="G65" s="26"/>
      <c r="H65" s="26" t="s">
        <v>111</v>
      </c>
      <c r="I65" s="68"/>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153</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49"/>
      <c r="C67" s="63"/>
      <c r="D67" s="26"/>
      <c r="E67" s="26" t="s">
        <v>109</v>
      </c>
      <c r="F67" s="26" t="s">
        <v>154</v>
      </c>
      <c r="G67" s="26"/>
      <c r="H67" s="26" t="s">
        <v>111</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49"/>
      <c r="C68" s="63"/>
      <c r="D68" s="26"/>
      <c r="E68" s="26" t="s">
        <v>109</v>
      </c>
      <c r="F68" s="26" t="s">
        <v>155</v>
      </c>
      <c r="G68" s="26"/>
      <c r="H68" s="26" t="s">
        <v>111</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49"/>
      <c r="C69" s="63"/>
      <c r="D69" s="26"/>
      <c r="E69" s="26" t="s">
        <v>109</v>
      </c>
      <c r="F69" s="26" t="s">
        <v>156</v>
      </c>
      <c r="G69" s="26"/>
      <c r="H69" s="26" t="s">
        <v>111</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49"/>
      <c r="C70" s="63"/>
      <c r="D70" s="26"/>
      <c r="E70" s="26" t="s">
        <v>109</v>
      </c>
      <c r="F70" s="26" t="s">
        <v>157</v>
      </c>
      <c r="G70" s="26"/>
      <c r="H70" s="26" t="s">
        <v>111</v>
      </c>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49"/>
      <c r="C71" s="63"/>
      <c r="D71" s="26"/>
      <c r="E71" s="26" t="s">
        <v>109</v>
      </c>
      <c r="F71" s="26" t="s">
        <v>158</v>
      </c>
      <c r="G71" s="26"/>
      <c r="H71" s="26" t="s">
        <v>111</v>
      </c>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x14ac:dyDescent="0.2">
      <c r="B72" s="149"/>
      <c r="C72" s="63"/>
      <c r="D72" s="26"/>
      <c r="E72" s="26" t="s">
        <v>159</v>
      </c>
      <c r="F72" s="26"/>
      <c r="G72" s="26"/>
      <c r="H72" s="26"/>
      <c r="I72" s="30"/>
      <c r="J72" s="30"/>
      <c r="K72" s="30"/>
      <c r="L72" s="30"/>
      <c r="M72" s="30"/>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2"/>
    </row>
    <row r="73" spans="2:94" x14ac:dyDescent="0.2">
      <c r="B73" s="149"/>
      <c r="C73" s="69"/>
      <c r="D73" s="31"/>
      <c r="E73" s="26" t="s">
        <v>160</v>
      </c>
      <c r="F73" s="26"/>
      <c r="G73" s="31"/>
      <c r="H73" s="31"/>
      <c r="I73" s="30"/>
      <c r="J73" s="30"/>
      <c r="K73" s="30"/>
      <c r="L73" s="30"/>
      <c r="M73" s="30"/>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2"/>
    </row>
    <row r="74" spans="2:94" ht="15" thickBot="1" x14ac:dyDescent="0.25">
      <c r="B74" s="150"/>
      <c r="C74" s="70"/>
      <c r="D74" s="71"/>
      <c r="E74" s="72" t="s">
        <v>161</v>
      </c>
      <c r="F74" s="72"/>
      <c r="G74" s="71"/>
      <c r="H74" s="71"/>
      <c r="I74" s="73"/>
      <c r="J74" s="73"/>
      <c r="K74" s="73"/>
      <c r="L74" s="73"/>
      <c r="M74" s="73"/>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42"/>
    </row>
    <row r="76" spans="2:94" ht="15" thickBot="1" x14ac:dyDescent="0.25"/>
    <row r="77" spans="2:94" ht="15" thickBot="1" x14ac:dyDescent="0.25">
      <c r="B77" s="74" t="s">
        <v>1</v>
      </c>
      <c r="C77" s="4" t="str">
        <f>'[1]TITLE PAGE'!$D$18</f>
        <v>Essex and Suffolk Water</v>
      </c>
      <c r="D77" s="74" t="s">
        <v>2</v>
      </c>
      <c r="E77" s="75"/>
    </row>
    <row r="78" spans="2:94" ht="15" thickBot="1" x14ac:dyDescent="0.25">
      <c r="B78" s="9"/>
      <c r="C78" s="9"/>
      <c r="D78" s="9"/>
      <c r="E78" s="9"/>
    </row>
    <row r="79" spans="2:94" ht="15.75" thickBot="1" x14ac:dyDescent="0.25">
      <c r="B79" s="139" t="s">
        <v>162</v>
      </c>
      <c r="C79" s="140"/>
      <c r="D79" s="76" t="s">
        <v>163</v>
      </c>
      <c r="E79" s="76" t="s">
        <v>163</v>
      </c>
      <c r="F79" s="77"/>
      <c r="G79" s="77"/>
      <c r="H79" s="77"/>
      <c r="I79" s="77"/>
      <c r="J79" s="77"/>
      <c r="K79" s="77"/>
      <c r="L79" s="78"/>
      <c r="M79" s="77"/>
    </row>
    <row r="80" spans="2:94" x14ac:dyDescent="0.2">
      <c r="B80" s="79" t="s">
        <v>164</v>
      </c>
      <c r="C80" s="80"/>
      <c r="D80" s="81"/>
      <c r="E80" s="35"/>
      <c r="F80" s="77"/>
      <c r="G80" s="77"/>
      <c r="H80" s="77"/>
      <c r="I80" s="77"/>
      <c r="J80" s="77"/>
      <c r="K80" s="77"/>
      <c r="L80" s="78"/>
      <c r="M80" s="77"/>
    </row>
    <row r="81" spans="2:13" x14ac:dyDescent="0.2">
      <c r="B81" s="82" t="s">
        <v>165</v>
      </c>
      <c r="C81" s="77" t="s">
        <v>166</v>
      </c>
      <c r="D81" s="83">
        <f>3.5%</f>
        <v>3.5000000000000003E-2</v>
      </c>
      <c r="E81" s="35"/>
      <c r="F81" s="77"/>
      <c r="G81" s="77"/>
      <c r="H81" s="77"/>
      <c r="I81" s="77"/>
      <c r="J81" s="77"/>
      <c r="K81" s="77"/>
      <c r="L81" s="78"/>
      <c r="M81" s="77"/>
    </row>
    <row r="82" spans="2:13" x14ac:dyDescent="0.2">
      <c r="B82" s="82" t="s">
        <v>167</v>
      </c>
      <c r="C82" s="77" t="s">
        <v>121</v>
      </c>
      <c r="D82" s="83">
        <v>2.92E-2</v>
      </c>
      <c r="E82" s="35"/>
      <c r="F82" s="77"/>
      <c r="G82" s="77"/>
      <c r="H82" s="77"/>
      <c r="I82" s="77"/>
      <c r="J82" s="77"/>
      <c r="K82" s="77"/>
      <c r="L82" s="78"/>
      <c r="M82" s="77"/>
    </row>
    <row r="83" spans="2:13" x14ac:dyDescent="0.2">
      <c r="B83" s="82" t="s">
        <v>168</v>
      </c>
      <c r="C83" s="77" t="s">
        <v>169</v>
      </c>
      <c r="D83" s="84">
        <v>5</v>
      </c>
      <c r="E83" s="35"/>
      <c r="F83" s="77"/>
      <c r="G83" s="77"/>
      <c r="H83" s="77"/>
      <c r="I83" s="77"/>
      <c r="J83" s="77"/>
      <c r="K83" s="77"/>
      <c r="L83" s="78"/>
      <c r="M83" s="77"/>
    </row>
    <row r="84" spans="2:13" x14ac:dyDescent="0.2">
      <c r="B84" s="82" t="s">
        <v>170</v>
      </c>
      <c r="C84" s="77" t="s">
        <v>171</v>
      </c>
      <c r="D84" s="85">
        <v>1000</v>
      </c>
      <c r="E84" s="35"/>
      <c r="F84" s="77"/>
      <c r="G84" s="77"/>
      <c r="H84" s="77"/>
      <c r="I84" s="77"/>
      <c r="J84" s="77"/>
      <c r="K84" s="77"/>
      <c r="L84" s="78"/>
      <c r="M84" s="77"/>
    </row>
    <row r="85" spans="2:13" x14ac:dyDescent="0.2">
      <c r="B85" s="86" t="s">
        <v>172</v>
      </c>
      <c r="C85" s="87" t="s">
        <v>173</v>
      </c>
      <c r="D85" s="88">
        <f>1/D83</f>
        <v>0.2</v>
      </c>
      <c r="E85" s="35"/>
      <c r="F85" s="77"/>
      <c r="G85" s="77"/>
      <c r="H85" s="77"/>
      <c r="I85" s="77"/>
      <c r="J85" s="77"/>
      <c r="K85" s="77"/>
      <c r="L85" s="78"/>
      <c r="M85" s="77"/>
    </row>
    <row r="86" spans="2:13" x14ac:dyDescent="0.2">
      <c r="B86" s="78"/>
      <c r="C86" s="77"/>
      <c r="D86" s="77"/>
      <c r="E86" s="77"/>
      <c r="F86" s="77"/>
      <c r="G86" s="77"/>
      <c r="H86" s="77"/>
      <c r="I86" s="77"/>
      <c r="J86" s="77"/>
      <c r="K86" s="77"/>
      <c r="L86" s="78"/>
      <c r="M86" s="77"/>
    </row>
    <row r="87" spans="2:13" ht="15" thickBot="1" x14ac:dyDescent="0.25">
      <c r="B87" s="78"/>
      <c r="C87" s="77"/>
      <c r="D87" s="77"/>
      <c r="E87" s="89">
        <v>1</v>
      </c>
      <c r="F87" s="89">
        <v>2</v>
      </c>
      <c r="G87" s="89">
        <v>3</v>
      </c>
      <c r="H87" s="89">
        <v>4</v>
      </c>
      <c r="I87" s="89">
        <v>5</v>
      </c>
      <c r="K87" s="77"/>
      <c r="L87" s="78"/>
      <c r="M87" s="77"/>
    </row>
    <row r="88" spans="2:13" x14ac:dyDescent="0.2">
      <c r="B88" s="90"/>
      <c r="C88" s="91"/>
      <c r="D88" s="91"/>
      <c r="E88" s="92" t="s">
        <v>174</v>
      </c>
      <c r="F88" s="92" t="s">
        <v>175</v>
      </c>
      <c r="G88" s="92" t="s">
        <v>176</v>
      </c>
      <c r="H88" s="92" t="s">
        <v>177</v>
      </c>
      <c r="I88" s="93" t="s">
        <v>178</v>
      </c>
      <c r="J88" s="77"/>
      <c r="K88" s="162" t="s">
        <v>179</v>
      </c>
      <c r="L88" s="163"/>
      <c r="M88" s="77"/>
    </row>
    <row r="89" spans="2:13" ht="15" thickBot="1" x14ac:dyDescent="0.25">
      <c r="B89" s="94" t="s">
        <v>180</v>
      </c>
      <c r="C89" s="95" t="s">
        <v>108</v>
      </c>
      <c r="D89" s="95"/>
      <c r="E89" s="96">
        <f>1/((1+$D$81)^(E87))</f>
        <v>0.96618357487922713</v>
      </c>
      <c r="F89" s="96">
        <f t="shared" ref="F89:I89" si="15">1/((1+$D$81)^(F87))</f>
        <v>0.93351070036640305</v>
      </c>
      <c r="G89" s="96">
        <f t="shared" si="15"/>
        <v>0.90194270566802237</v>
      </c>
      <c r="H89" s="96">
        <f t="shared" si="15"/>
        <v>0.87144222769857238</v>
      </c>
      <c r="I89" s="96">
        <f t="shared" si="15"/>
        <v>0.84197316685852419</v>
      </c>
      <c r="J89" s="77"/>
      <c r="K89" s="164" t="s">
        <v>181</v>
      </c>
      <c r="L89" s="165"/>
      <c r="M89" s="77"/>
    </row>
    <row r="90" spans="2:13" ht="15" thickBot="1" x14ac:dyDescent="0.25">
      <c r="B90" s="78"/>
      <c r="C90" s="77"/>
      <c r="D90" s="77"/>
      <c r="E90" s="77"/>
      <c r="F90" s="77"/>
      <c r="G90" s="77"/>
      <c r="H90" s="77"/>
      <c r="I90" s="77"/>
      <c r="J90" s="77"/>
      <c r="K90" s="97"/>
      <c r="L90" s="98"/>
      <c r="M90" s="77"/>
    </row>
    <row r="91" spans="2:13" x14ac:dyDescent="0.2">
      <c r="B91" s="99" t="s">
        <v>182</v>
      </c>
      <c r="C91" s="100"/>
      <c r="D91" s="100"/>
      <c r="E91" s="101"/>
      <c r="F91" s="101"/>
      <c r="G91" s="101"/>
      <c r="H91" s="101"/>
      <c r="I91" s="102"/>
      <c r="J91" s="77"/>
      <c r="K91" s="97"/>
      <c r="L91" s="98"/>
      <c r="M91" s="77"/>
    </row>
    <row r="92" spans="2:13" x14ac:dyDescent="0.2">
      <c r="B92" s="103"/>
      <c r="C92" s="104"/>
      <c r="D92" s="105" t="s">
        <v>183</v>
      </c>
      <c r="E92" s="106" t="s">
        <v>174</v>
      </c>
      <c r="F92" s="106" t="s">
        <v>175</v>
      </c>
      <c r="G92" s="106" t="s">
        <v>176</v>
      </c>
      <c r="H92" s="106" t="s">
        <v>177</v>
      </c>
      <c r="I92" s="107" t="s">
        <v>178</v>
      </c>
      <c r="J92" s="77"/>
      <c r="K92" s="97"/>
      <c r="L92" s="98"/>
      <c r="M92" s="77"/>
    </row>
    <row r="93" spans="2:13" x14ac:dyDescent="0.2">
      <c r="B93" s="97" t="s">
        <v>184</v>
      </c>
      <c r="C93" s="77" t="s">
        <v>116</v>
      </c>
      <c r="D93" s="108" t="s">
        <v>185</v>
      </c>
      <c r="E93" s="109">
        <f>D84</f>
        <v>1000</v>
      </c>
      <c r="F93" s="109">
        <f>E95</f>
        <v>800</v>
      </c>
      <c r="G93" s="109">
        <f>F95</f>
        <v>600</v>
      </c>
      <c r="H93" s="109">
        <f>G95</f>
        <v>400</v>
      </c>
      <c r="I93" s="110">
        <f>H95</f>
        <v>200</v>
      </c>
      <c r="J93" s="77"/>
      <c r="K93" s="166" t="s">
        <v>186</v>
      </c>
      <c r="L93" s="167"/>
      <c r="M93" s="77"/>
    </row>
    <row r="94" spans="2:13" x14ac:dyDescent="0.2">
      <c r="B94" s="97" t="s">
        <v>187</v>
      </c>
      <c r="C94" s="77" t="s">
        <v>118</v>
      </c>
      <c r="D94" s="108" t="s">
        <v>185</v>
      </c>
      <c r="E94" s="109">
        <f>$E$93*$D$85</f>
        <v>200</v>
      </c>
      <c r="F94" s="109">
        <f>$E$93*$D$85</f>
        <v>200</v>
      </c>
      <c r="G94" s="109">
        <f>$E$93*$D$85</f>
        <v>200</v>
      </c>
      <c r="H94" s="109">
        <f>$E$93*$D$85</f>
        <v>200</v>
      </c>
      <c r="I94" s="110">
        <f>$E$93*$D$85</f>
        <v>200</v>
      </c>
      <c r="J94" s="77"/>
      <c r="K94" s="168" t="s">
        <v>188</v>
      </c>
      <c r="L94" s="169"/>
      <c r="M94" s="77"/>
    </row>
    <row r="95" spans="2:13" x14ac:dyDescent="0.2">
      <c r="B95" s="97" t="s">
        <v>189</v>
      </c>
      <c r="C95" s="77" t="s">
        <v>119</v>
      </c>
      <c r="D95" s="108" t="s">
        <v>185</v>
      </c>
      <c r="E95" s="109">
        <f>E93-E94</f>
        <v>800</v>
      </c>
      <c r="F95" s="109">
        <f>F93-F94</f>
        <v>600</v>
      </c>
      <c r="G95" s="109">
        <f>G93-G94</f>
        <v>400</v>
      </c>
      <c r="H95" s="109">
        <f>H93-H94</f>
        <v>200</v>
      </c>
      <c r="I95" s="110">
        <f>I93-I94</f>
        <v>0</v>
      </c>
      <c r="J95" s="77"/>
      <c r="K95" s="170" t="s">
        <v>190</v>
      </c>
      <c r="L95" s="171"/>
      <c r="M95" s="77"/>
    </row>
    <row r="96" spans="2:13" x14ac:dyDescent="0.2">
      <c r="B96" s="97" t="s">
        <v>191</v>
      </c>
      <c r="C96" s="77" t="s">
        <v>120</v>
      </c>
      <c r="D96" s="108" t="s">
        <v>185</v>
      </c>
      <c r="E96" s="109">
        <f>AVERAGE(E93,E95)</f>
        <v>900</v>
      </c>
      <c r="F96" s="109">
        <f>AVERAGE(F93,F95)</f>
        <v>700</v>
      </c>
      <c r="G96" s="109">
        <f>AVERAGE(G93,G95)</f>
        <v>500</v>
      </c>
      <c r="H96" s="109">
        <f>AVERAGE(H93,H95)</f>
        <v>300</v>
      </c>
      <c r="I96" s="110">
        <f>AVERAGE(I93,I95)</f>
        <v>100</v>
      </c>
      <c r="J96" s="77"/>
      <c r="K96" s="170" t="s">
        <v>192</v>
      </c>
      <c r="L96" s="171"/>
      <c r="M96" s="77"/>
    </row>
    <row r="97" spans="2:13" x14ac:dyDescent="0.2">
      <c r="B97" s="97" t="s">
        <v>193</v>
      </c>
      <c r="C97" s="77" t="s">
        <v>106</v>
      </c>
      <c r="D97" s="108" t="s">
        <v>185</v>
      </c>
      <c r="E97" s="109">
        <f>(E96*($D$82))+E94</f>
        <v>226.28</v>
      </c>
      <c r="F97" s="109">
        <f>(F96*($D$82))+F94</f>
        <v>220.44</v>
      </c>
      <c r="G97" s="109">
        <f>(G96*($D$82))+G94</f>
        <v>214.6</v>
      </c>
      <c r="H97" s="109">
        <f>(H96*($D$82))+H94</f>
        <v>208.76</v>
      </c>
      <c r="I97" s="110">
        <f>(I96*($D$82))+I94</f>
        <v>202.92</v>
      </c>
      <c r="J97" s="77"/>
      <c r="K97" s="151" t="s">
        <v>194</v>
      </c>
      <c r="L97" s="152"/>
      <c r="M97" s="77"/>
    </row>
    <row r="98" spans="2:13" x14ac:dyDescent="0.2">
      <c r="B98" s="97" t="s">
        <v>195</v>
      </c>
      <c r="C98" s="77" t="s">
        <v>196</v>
      </c>
      <c r="D98" s="108" t="s">
        <v>185</v>
      </c>
      <c r="E98" s="109">
        <f>E97*E89</f>
        <v>218.62801932367151</v>
      </c>
      <c r="F98" s="109">
        <f>F97*F89</f>
        <v>205.78309878876988</v>
      </c>
      <c r="G98" s="109">
        <f>G97*G89</f>
        <v>193.55690463635759</v>
      </c>
      <c r="H98" s="109">
        <f>H97*H89</f>
        <v>181.92227945435397</v>
      </c>
      <c r="I98" s="110">
        <f>I97*I89</f>
        <v>170.85319501893173</v>
      </c>
      <c r="J98" s="77"/>
      <c r="K98" s="151" t="s">
        <v>197</v>
      </c>
      <c r="L98" s="152"/>
      <c r="M98" s="77"/>
    </row>
    <row r="99" spans="2:13" x14ac:dyDescent="0.2">
      <c r="B99" s="97"/>
      <c r="C99" s="77"/>
      <c r="D99" s="108"/>
      <c r="E99" s="109"/>
      <c r="F99" s="109"/>
      <c r="G99" s="109"/>
      <c r="H99" s="109"/>
      <c r="I99" s="110"/>
      <c r="J99" s="77"/>
      <c r="K99" s="97"/>
      <c r="L99" s="98"/>
      <c r="M99" s="77"/>
    </row>
    <row r="100" spans="2:13" x14ac:dyDescent="0.2">
      <c r="B100" s="97" t="s">
        <v>198</v>
      </c>
      <c r="C100" s="111" t="s">
        <v>199</v>
      </c>
      <c r="D100" s="112" t="s">
        <v>185</v>
      </c>
      <c r="E100" s="113">
        <f>SUM(E98:I98)</f>
        <v>970.74349722208467</v>
      </c>
      <c r="F100" s="109"/>
      <c r="G100" s="109"/>
      <c r="H100" s="109"/>
      <c r="I100" s="110"/>
      <c r="J100" s="77"/>
      <c r="K100" s="151" t="s">
        <v>200</v>
      </c>
      <c r="L100" s="152"/>
      <c r="M100" s="77"/>
    </row>
    <row r="101" spans="2:13" ht="15" thickBot="1" x14ac:dyDescent="0.25">
      <c r="B101" s="114"/>
      <c r="C101" s="95"/>
      <c r="D101" s="115"/>
      <c r="E101" s="95"/>
      <c r="F101" s="95"/>
      <c r="G101" s="95"/>
      <c r="H101" s="95"/>
      <c r="I101" s="116"/>
      <c r="J101" s="77"/>
      <c r="K101" s="94"/>
      <c r="L101" s="116"/>
      <c r="M101" s="77"/>
    </row>
    <row r="102" spans="2:13" x14ac:dyDescent="0.2">
      <c r="B102" s="78"/>
      <c r="C102" s="77"/>
      <c r="D102" s="77"/>
      <c r="E102" s="77"/>
      <c r="F102" s="77"/>
      <c r="G102" s="77"/>
      <c r="H102" s="77"/>
      <c r="I102" s="77"/>
      <c r="J102" s="77"/>
      <c r="K102" s="78"/>
      <c r="L102" s="77"/>
      <c r="M102" s="77"/>
    </row>
    <row r="103" spans="2:13" ht="15" thickBot="1" x14ac:dyDescent="0.25">
      <c r="B103" s="78"/>
      <c r="C103" s="77"/>
      <c r="D103" s="77"/>
      <c r="E103" s="77"/>
      <c r="F103" s="77"/>
      <c r="G103" s="77"/>
      <c r="H103" s="77"/>
      <c r="I103" s="77"/>
      <c r="J103" s="77"/>
      <c r="K103" s="78"/>
      <c r="L103" s="77"/>
      <c r="M103" s="77"/>
    </row>
    <row r="104" spans="2:13" x14ac:dyDescent="0.2">
      <c r="B104" s="153" t="s">
        <v>201</v>
      </c>
      <c r="C104" s="154"/>
      <c r="D104" s="154"/>
      <c r="E104" s="154"/>
      <c r="F104" s="154"/>
      <c r="G104" s="154"/>
      <c r="H104" s="154"/>
      <c r="I104" s="155"/>
      <c r="J104" s="77"/>
      <c r="K104" s="78"/>
      <c r="L104" s="77"/>
      <c r="M104" s="77"/>
    </row>
    <row r="105" spans="2:13" x14ac:dyDescent="0.2">
      <c r="B105" s="156"/>
      <c r="C105" s="157"/>
      <c r="D105" s="157"/>
      <c r="E105" s="157"/>
      <c r="F105" s="157"/>
      <c r="G105" s="157"/>
      <c r="H105" s="157"/>
      <c r="I105" s="158"/>
      <c r="K105" s="77"/>
      <c r="L105" s="78"/>
      <c r="M105" s="77"/>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x14ac:dyDescent="0.2">
      <c r="B123" s="156"/>
      <c r="C123" s="157"/>
      <c r="D123" s="157"/>
      <c r="E123" s="157"/>
      <c r="F123" s="157"/>
      <c r="G123" s="157"/>
      <c r="H123" s="157"/>
      <c r="I123" s="158"/>
    </row>
    <row r="124" spans="2:9" x14ac:dyDescent="0.2">
      <c r="B124" s="156"/>
      <c r="C124" s="157"/>
      <c r="D124" s="157"/>
      <c r="E124" s="157"/>
      <c r="F124" s="157"/>
      <c r="G124" s="157"/>
      <c r="H124" s="157"/>
      <c r="I124" s="158"/>
    </row>
    <row r="125" spans="2:9" x14ac:dyDescent="0.2">
      <c r="B125" s="156"/>
      <c r="C125" s="157"/>
      <c r="D125" s="157"/>
      <c r="E125" s="157"/>
      <c r="F125" s="157"/>
      <c r="G125" s="157"/>
      <c r="H125" s="157"/>
      <c r="I125" s="158"/>
    </row>
    <row r="126" spans="2:9" x14ac:dyDescent="0.2">
      <c r="B126" s="156"/>
      <c r="C126" s="157"/>
      <c r="D126" s="157"/>
      <c r="E126" s="157"/>
      <c r="F126" s="157"/>
      <c r="G126" s="157"/>
      <c r="H126" s="157"/>
      <c r="I126" s="158"/>
    </row>
    <row r="127" spans="2:9" x14ac:dyDescent="0.2">
      <c r="B127" s="156"/>
      <c r="C127" s="157"/>
      <c r="D127" s="157"/>
      <c r="E127" s="157"/>
      <c r="F127" s="157"/>
      <c r="G127" s="157"/>
      <c r="H127" s="157"/>
      <c r="I127" s="158"/>
    </row>
    <row r="128" spans="2:9" ht="15" thickBot="1" x14ac:dyDescent="0.25">
      <c r="B128" s="159"/>
      <c r="C128" s="160"/>
      <c r="D128" s="160"/>
      <c r="E128" s="160"/>
      <c r="F128" s="160"/>
      <c r="G128" s="160"/>
      <c r="H128" s="160"/>
      <c r="I128" s="161"/>
    </row>
  </sheetData>
  <mergeCells count="16">
    <mergeCell ref="K97:L97"/>
    <mergeCell ref="K98:L98"/>
    <mergeCell ref="K100:L100"/>
    <mergeCell ref="B104:I128"/>
    <mergeCell ref="K88:L88"/>
    <mergeCell ref="K89:L89"/>
    <mergeCell ref="K93:L93"/>
    <mergeCell ref="K94:L94"/>
    <mergeCell ref="K95:L95"/>
    <mergeCell ref="K96:L96"/>
    <mergeCell ref="B79:C79"/>
    <mergeCell ref="B5:C5"/>
    <mergeCell ref="B7:B15"/>
    <mergeCell ref="I15:M15"/>
    <mergeCell ref="B32:C32"/>
    <mergeCell ref="B34:B74"/>
  </mergeCells>
  <dataValidations count="4">
    <dataValidation type="list" allowBlank="1" showInputMessage="1" showErrorMessage="1" sqref="F34:G35" xr:uid="{D0A4F14D-FE47-4E76-B8B8-D8A215BE53A2}">
      <formula1>INDIRECT(IFERROR(RIGHT(#REF!,LEN(#REF!)-FIND(" ",#REF!)),#REF!)&amp;"Subs")</formula1>
    </dataValidation>
    <dataValidation type="list" allowBlank="1" showInputMessage="1" showErrorMessage="1" sqref="F36:G54" xr:uid="{D85B548C-5816-49DB-B001-3311E1207A40}">
      <formula1>INDIRECT(IFERROR(RIGHT($C36,LEN($C36)-FIND(" ",$C36)),$C36)&amp;"Subs")</formula1>
    </dataValidation>
    <dataValidation type="list" allowBlank="1" showInputMessage="1" showErrorMessage="1" sqref="H34:H72 H12:H13 H16:H18 H26:H32" xr:uid="{3CC51900-AE96-4C74-AE89-BFBE803695AD}">
      <formula1>"Fixed,Variable"</formula1>
    </dataValidation>
    <dataValidation type="list" allowBlank="1" showInputMessage="1" showErrorMessage="1" sqref="F72:F74 E16:E32 E12:E13 E34:E74" xr:uid="{31D2FE49-D980-42B6-8D84-6CCDF0A691CE}">
      <formula1>Variables</formula1>
    </dataValidation>
  </dataValidations>
  <hyperlinks>
    <hyperlink ref="G3" location="'TITLE PAGE'!A1" display="Back to title page" xr:uid="{F0160C7E-CC85-427B-BD09-8CE39F882BE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80C6-376F-47B5-9C40-311B1B529528}">
  <dimension ref="A1:CP127"/>
  <sheetViews>
    <sheetView topLeftCell="E1" zoomScale="70" zoomScaleNormal="70" workbookViewId="0">
      <selection activeCell="O7" sqref="O7:X8"/>
    </sheetView>
  </sheetViews>
  <sheetFormatPr defaultColWidth="11.85546875" defaultRowHeight="14.25" x14ac:dyDescent="0.2"/>
  <cols>
    <col min="1" max="1" width="10.140625" style="2"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1.140625" style="2" bestFit="1" customWidth="1"/>
    <col min="10" max="10" width="8.7109375" style="2" bestFit="1" customWidth="1"/>
    <col min="11" max="11" width="8.5703125" style="2" bestFit="1" customWidth="1"/>
    <col min="12" max="17" width="11.5703125" style="2" bestFit="1" customWidth="1"/>
    <col min="18" max="18" width="12.140625" style="2" bestFit="1" customWidth="1"/>
    <col min="19"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206</v>
      </c>
      <c r="D7" s="19" t="s">
        <v>207</v>
      </c>
      <c r="E7" s="19" t="s">
        <v>101</v>
      </c>
      <c r="F7" s="20" t="s">
        <v>102</v>
      </c>
      <c r="G7" s="20">
        <v>10</v>
      </c>
      <c r="H7" s="20" t="s">
        <v>103</v>
      </c>
      <c r="I7" s="21"/>
      <c r="J7" s="22"/>
      <c r="K7" s="22"/>
      <c r="L7" s="22"/>
      <c r="M7" s="22"/>
      <c r="N7" s="23"/>
      <c r="O7" s="119">
        <f>'[2]Metering Option 4'!O9</f>
        <v>7.4853008070232949</v>
      </c>
      <c r="P7" s="119">
        <f>'[2]Metering Option 4'!P9</f>
        <v>7.547540460458114</v>
      </c>
      <c r="Q7" s="119">
        <f>'[2]Metering Option 4'!Q9</f>
        <v>7.5582904604581138</v>
      </c>
      <c r="R7" s="119">
        <f>'[2]Metering Option 4'!R9</f>
        <v>7.5690404604581136</v>
      </c>
      <c r="S7" s="119">
        <f>'[2]Metering Option 4'!S9</f>
        <v>7.4155828654581137</v>
      </c>
      <c r="T7" s="119">
        <f>'[2]Metering Option 4'!T9</f>
        <v>1.6416424621521675</v>
      </c>
      <c r="U7" s="119">
        <f>'[2]Metering Option 4'!U9</f>
        <v>1.6416424621521675</v>
      </c>
      <c r="V7" s="119">
        <f>'[2]Metering Option 4'!V9</f>
        <v>1.6416424621521675</v>
      </c>
      <c r="W7" s="119">
        <f>'[2]Metering Option 4'!W9</f>
        <v>1.6416424621521675</v>
      </c>
      <c r="X7" s="119">
        <f>'[2]Metering Option 4'!X9</f>
        <v>1.6416424621521675</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42"/>
      <c r="C8" s="25"/>
      <c r="D8" s="26"/>
      <c r="E8" s="26" t="s">
        <v>104</v>
      </c>
      <c r="F8" s="28" t="s">
        <v>102</v>
      </c>
      <c r="G8" s="28"/>
      <c r="H8" s="28" t="s">
        <v>105</v>
      </c>
      <c r="I8" s="29"/>
      <c r="J8" s="30"/>
      <c r="K8" s="30"/>
      <c r="L8" s="30"/>
      <c r="M8" s="30"/>
      <c r="N8" s="31"/>
      <c r="O8" s="120">
        <f>'[2]Metering Option 4'!O12</f>
        <v>1.6374440933230894</v>
      </c>
      <c r="P8" s="120">
        <f>'[2]Metering Option 4'!P12</f>
        <v>2.0206415933230892</v>
      </c>
      <c r="Q8" s="120">
        <f>'[2]Metering Option 4'!Q12</f>
        <v>2.4055890933230892</v>
      </c>
      <c r="R8" s="120">
        <f>'[2]Metering Option 4'!R12</f>
        <v>2.7922865933230896</v>
      </c>
      <c r="S8" s="120">
        <f>'[2]Metering Option 4'!S12</f>
        <v>3.1800690933230893</v>
      </c>
      <c r="T8" s="120">
        <f>'[2]Metering Option 4'!T12</f>
        <v>5.8554571481536824E-2</v>
      </c>
      <c r="U8" s="120">
        <f>'[2]Metering Option 4'!U12</f>
        <v>8.0723571481536832E-2</v>
      </c>
      <c r="V8" s="120">
        <f>'[2]Metering Option 4'!V12</f>
        <v>0.10289257148153683</v>
      </c>
      <c r="W8" s="120">
        <f>'[2]Metering Option 4'!W12</f>
        <v>0.12506157148153685</v>
      </c>
      <c r="X8" s="120">
        <f>'[2]Metering Option 4'!X12</f>
        <v>0.14723057148153684</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42"/>
      <c r="C9" s="25"/>
      <c r="D9" s="26"/>
      <c r="E9" s="26" t="s">
        <v>106</v>
      </c>
      <c r="F9" s="27"/>
      <c r="G9" s="27"/>
      <c r="H9" s="28" t="s">
        <v>105</v>
      </c>
      <c r="I9" s="29"/>
      <c r="J9" s="30"/>
      <c r="K9" s="30"/>
      <c r="L9" s="30"/>
      <c r="M9" s="30"/>
      <c r="N9" s="31"/>
      <c r="O9" s="131">
        <f t="shared" ref="O9:AB9" si="0">O24</f>
        <v>0.97039439662249993</v>
      </c>
      <c r="P9" s="131">
        <f t="shared" si="0"/>
        <v>1.9255034033983771</v>
      </c>
      <c r="Q9" s="131">
        <f t="shared" si="0"/>
        <v>2.858457713937625</v>
      </c>
      <c r="R9" s="131">
        <f t="shared" si="0"/>
        <v>3.769223788240244</v>
      </c>
      <c r="S9" s="131">
        <f t="shared" si="0"/>
        <v>4.6364802136904331</v>
      </c>
      <c r="T9" s="131">
        <f t="shared" si="0"/>
        <v>4.7320663867158101</v>
      </c>
      <c r="U9" s="131">
        <f t="shared" si="0"/>
        <v>4.8225306352592723</v>
      </c>
      <c r="V9" s="131">
        <f t="shared" si="0"/>
        <v>4.9078729593208195</v>
      </c>
      <c r="W9" s="131">
        <f t="shared" si="0"/>
        <v>4.9880933589004517</v>
      </c>
      <c r="X9" s="131">
        <f t="shared" si="0"/>
        <v>5.0631918339981699</v>
      </c>
      <c r="Y9" s="131">
        <f t="shared" si="0"/>
        <v>4.9203458558205657</v>
      </c>
      <c r="Z9" s="131">
        <f t="shared" si="0"/>
        <v>4.7774998776429625</v>
      </c>
      <c r="AA9" s="131">
        <f t="shared" si="0"/>
        <v>4.156152643113626</v>
      </c>
      <c r="AB9" s="131">
        <f t="shared" si="0"/>
        <v>0</v>
      </c>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42"/>
      <c r="C10" s="25"/>
      <c r="D10" s="26"/>
      <c r="E10" s="26" t="s">
        <v>107</v>
      </c>
      <c r="F10" s="132">
        <v>3.5000000000000003E-2</v>
      </c>
      <c r="G10" s="27"/>
      <c r="H10" s="28" t="s">
        <v>105</v>
      </c>
      <c r="I10" s="29"/>
      <c r="J10" s="30"/>
      <c r="K10" s="30"/>
      <c r="L10" s="30"/>
      <c r="M10" s="30"/>
      <c r="N10" s="31"/>
      <c r="O10" s="133">
        <f>$F$10</f>
        <v>3.5000000000000003E-2</v>
      </c>
      <c r="P10" s="133">
        <f t="shared" ref="P10:AB10" si="1">$F$10</f>
        <v>3.5000000000000003E-2</v>
      </c>
      <c r="Q10" s="133">
        <f t="shared" si="1"/>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42"/>
      <c r="C11" s="25"/>
      <c r="D11" s="26"/>
      <c r="E11" s="26" t="s">
        <v>108</v>
      </c>
      <c r="F11" s="27"/>
      <c r="G11" s="27"/>
      <c r="H11" s="28" t="s">
        <v>105</v>
      </c>
      <c r="I11" s="29"/>
      <c r="J11" s="30"/>
      <c r="K11" s="30"/>
      <c r="L11" s="30"/>
      <c r="M11" s="30"/>
      <c r="N11" s="31"/>
      <c r="O11" s="134">
        <f>1/(1+O10)</f>
        <v>0.96618357487922713</v>
      </c>
      <c r="P11" s="134">
        <f t="shared" ref="P11:AB11" si="2">1/(1+P10)</f>
        <v>0.96618357487922713</v>
      </c>
      <c r="Q11" s="134">
        <f t="shared" si="2"/>
        <v>0.96618357487922713</v>
      </c>
      <c r="R11" s="134">
        <f t="shared" si="2"/>
        <v>0.96618357487922713</v>
      </c>
      <c r="S11" s="134">
        <f t="shared" si="2"/>
        <v>0.96618357487922713</v>
      </c>
      <c r="T11" s="134">
        <f t="shared" si="2"/>
        <v>0.96618357487922713</v>
      </c>
      <c r="U11" s="134">
        <f t="shared" si="2"/>
        <v>0.96618357487922713</v>
      </c>
      <c r="V11" s="134">
        <f t="shared" si="2"/>
        <v>0.96618357487922713</v>
      </c>
      <c r="W11" s="134">
        <f t="shared" si="2"/>
        <v>0.96618357487922713</v>
      </c>
      <c r="X11" s="134">
        <f t="shared" si="2"/>
        <v>0.96618357487922713</v>
      </c>
      <c r="Y11" s="134">
        <f t="shared" si="2"/>
        <v>0.96618357487922713</v>
      </c>
      <c r="Z11" s="134">
        <f t="shared" si="2"/>
        <v>0.96618357487922713</v>
      </c>
      <c r="AA11" s="134">
        <f t="shared" si="2"/>
        <v>0.96618357487922713</v>
      </c>
      <c r="AB11" s="134">
        <f t="shared" si="2"/>
        <v>0.96618357487922713</v>
      </c>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42"/>
      <c r="C14" s="36"/>
      <c r="D14" s="37"/>
      <c r="E14" s="38" t="s">
        <v>113</v>
      </c>
      <c r="F14" s="37"/>
      <c r="G14" s="37"/>
      <c r="H14" s="37" t="s">
        <v>103</v>
      </c>
      <c r="I14" s="39"/>
      <c r="J14" s="40"/>
      <c r="K14" s="40"/>
      <c r="L14" s="40"/>
      <c r="M14" s="40"/>
      <c r="N14" s="41" t="str">
        <f t="shared" ref="N14:BY14" si="3">IF((N8+N9)*N11&lt;&gt;0,(N8+N9)*N11,"")</f>
        <v/>
      </c>
      <c r="O14" s="41">
        <f t="shared" si="3"/>
        <v>2.5196507149232747</v>
      </c>
      <c r="P14" s="41">
        <f t="shared" si="3"/>
        <v>3.8127004799241226</v>
      </c>
      <c r="Q14" s="41">
        <f t="shared" si="3"/>
        <v>5.0860355625707383</v>
      </c>
      <c r="R14" s="41">
        <f t="shared" si="3"/>
        <v>6.339623557066024</v>
      </c>
      <c r="S14" s="41">
        <f t="shared" si="3"/>
        <v>7.5522215526700709</v>
      </c>
      <c r="T14" s="41">
        <f t="shared" si="3"/>
        <v>4.6286192832824611</v>
      </c>
      <c r="U14" s="41">
        <f t="shared" si="3"/>
        <v>4.7374436780104441</v>
      </c>
      <c r="V14" s="41">
        <f t="shared" si="3"/>
        <v>4.8413193534322287</v>
      </c>
      <c r="W14" s="41">
        <f t="shared" si="3"/>
        <v>4.9402463095478151</v>
      </c>
      <c r="X14" s="41">
        <f t="shared" si="3"/>
        <v>5.0342245463572048</v>
      </c>
      <c r="Y14" s="41">
        <f t="shared" si="3"/>
        <v>4.7539573486189042</v>
      </c>
      <c r="Z14" s="41">
        <f t="shared" si="3"/>
        <v>4.6159419107661472</v>
      </c>
      <c r="AA14" s="41">
        <f t="shared" si="3"/>
        <v>4.0156064184672715</v>
      </c>
      <c r="AB14" s="41" t="str">
        <f t="shared" si="3"/>
        <v/>
      </c>
      <c r="AC14" s="41" t="str">
        <f t="shared" si="3"/>
        <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43"/>
      <c r="C15" s="36"/>
      <c r="D15" s="37"/>
      <c r="E15" s="38" t="s">
        <v>114</v>
      </c>
      <c r="F15" s="37"/>
      <c r="G15" s="37"/>
      <c r="H15" s="37" t="s">
        <v>103</v>
      </c>
      <c r="I15" s="144">
        <f>IF(SUM($N$14:$CP$14)&lt;&gt;0,SUM($N$14:$CP$14),"")</f>
        <v>62.8775907156367</v>
      </c>
      <c r="J15" s="145"/>
      <c r="K15" s="145"/>
      <c r="L15" s="145"/>
      <c r="M15" s="146"/>
    </row>
    <row r="16" spans="1:94" s="35" customFormat="1" ht="15" x14ac:dyDescent="0.2">
      <c r="B16" s="43"/>
      <c r="C16" s="44"/>
      <c r="D16" s="44"/>
      <c r="E16" s="45"/>
      <c r="F16" s="44"/>
      <c r="G16" s="44"/>
      <c r="H16" s="44"/>
      <c r="I16" s="46">
        <f>I15</f>
        <v>62.8775907156367</v>
      </c>
      <c r="J16" s="47"/>
    </row>
    <row r="17" spans="2:94" s="35" customFormat="1" ht="15" x14ac:dyDescent="0.2">
      <c r="B17" s="43"/>
      <c r="C17" s="44"/>
      <c r="D17" s="44"/>
      <c r="E17" s="45"/>
      <c r="F17" s="44"/>
      <c r="G17" s="44"/>
      <c r="H17" s="44"/>
      <c r="I17" s="46"/>
      <c r="J17" s="47"/>
    </row>
    <row r="18" spans="2:94" s="35" customFormat="1" ht="15.75" thickBot="1" x14ac:dyDescent="0.25">
      <c r="B18" s="43"/>
      <c r="C18" s="44"/>
      <c r="D18" s="44"/>
      <c r="E18" s="45"/>
      <c r="F18" s="44"/>
      <c r="G18" s="44"/>
      <c r="H18" s="44"/>
      <c r="I18" s="46"/>
      <c r="J18" s="47"/>
    </row>
    <row r="19" spans="2:94" s="35" customFormat="1" ht="18" x14ac:dyDescent="0.25">
      <c r="B19" s="43"/>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43"/>
      <c r="C20" s="44"/>
      <c r="D20" s="44"/>
      <c r="E20" s="45"/>
      <c r="F20" s="124" t="s">
        <v>116</v>
      </c>
      <c r="G20" s="125" t="s">
        <v>117</v>
      </c>
      <c r="H20" s="126"/>
      <c r="I20" s="126"/>
      <c r="J20" s="126"/>
      <c r="K20" s="126"/>
      <c r="L20" s="126"/>
      <c r="M20" s="126"/>
      <c r="N20" s="135">
        <f>+N7</f>
        <v>0</v>
      </c>
      <c r="O20" s="136">
        <f>+O7+N22</f>
        <v>7.4853008070232949</v>
      </c>
      <c r="P20" s="136">
        <f>+P7+O22</f>
        <v>14.284311186779078</v>
      </c>
      <c r="Q20" s="136">
        <f>+Q7+P22</f>
        <v>20.33931752048905</v>
      </c>
      <c r="R20" s="136">
        <f>+R7+Q22</f>
        <v>25.649244808153213</v>
      </c>
      <c r="S20" s="136">
        <f>+S7+R22</f>
        <v>30.048810454771562</v>
      </c>
      <c r="T20" s="136">
        <f t="shared" ref="T20:CE20" si="5">+T7+S22</f>
        <v>27.932877411538154</v>
      </c>
      <c r="U20" s="136">
        <f t="shared" si="5"/>
        <v>25.652780122089528</v>
      </c>
      <c r="V20" s="136">
        <f>+V7+U22</f>
        <v>23.208518586425686</v>
      </c>
      <c r="W20" s="136">
        <f t="shared" si="5"/>
        <v>20.600092804546627</v>
      </c>
      <c r="X20" s="136">
        <f>+X7+W22</f>
        <v>17.827502776452352</v>
      </c>
      <c r="Y20" s="136">
        <f t="shared" si="5"/>
        <v>13.249106039990693</v>
      </c>
      <c r="Z20" s="136">
        <f>+Z7+Y22</f>
        <v>8.6707093035290335</v>
      </c>
      <c r="AA20" s="136">
        <f t="shared" si="5"/>
        <v>4.092312567067375</v>
      </c>
      <c r="AB20" s="136">
        <f t="shared" si="5"/>
        <v>0</v>
      </c>
      <c r="AC20" s="136">
        <f>+AC7+AB22</f>
        <v>0</v>
      </c>
      <c r="AD20" s="136">
        <f t="shared" si="5"/>
        <v>0</v>
      </c>
      <c r="AE20" s="136">
        <f t="shared" si="5"/>
        <v>0</v>
      </c>
      <c r="AF20" s="136">
        <f t="shared" si="5"/>
        <v>0</v>
      </c>
      <c r="AG20" s="136">
        <f t="shared" si="5"/>
        <v>0</v>
      </c>
      <c r="AH20" s="136">
        <f t="shared" si="5"/>
        <v>0</v>
      </c>
      <c r="AI20" s="136">
        <f t="shared" si="5"/>
        <v>0</v>
      </c>
      <c r="AJ20" s="136">
        <f t="shared" si="5"/>
        <v>0</v>
      </c>
      <c r="AK20" s="136">
        <f t="shared" si="5"/>
        <v>0</v>
      </c>
      <c r="AL20" s="136">
        <f t="shared" si="5"/>
        <v>0</v>
      </c>
      <c r="AM20" s="136">
        <f t="shared" si="5"/>
        <v>0</v>
      </c>
      <c r="AN20" s="136">
        <f t="shared" si="5"/>
        <v>0</v>
      </c>
      <c r="AO20" s="136">
        <f t="shared" si="5"/>
        <v>0</v>
      </c>
      <c r="AP20" s="136">
        <f t="shared" si="5"/>
        <v>0</v>
      </c>
      <c r="AQ20" s="136">
        <f t="shared" si="5"/>
        <v>0</v>
      </c>
      <c r="AR20" s="136">
        <f t="shared" si="5"/>
        <v>0</v>
      </c>
      <c r="AS20" s="136">
        <f t="shared" si="5"/>
        <v>0</v>
      </c>
      <c r="AT20" s="136">
        <f t="shared" si="5"/>
        <v>0</v>
      </c>
      <c r="AU20" s="136">
        <f t="shared" si="5"/>
        <v>0</v>
      </c>
      <c r="AV20" s="136">
        <f t="shared" si="5"/>
        <v>0</v>
      </c>
      <c r="AW20" s="136">
        <f t="shared" si="5"/>
        <v>0</v>
      </c>
      <c r="AX20" s="136">
        <f t="shared" si="5"/>
        <v>0</v>
      </c>
      <c r="AY20" s="136">
        <f t="shared" si="5"/>
        <v>0</v>
      </c>
      <c r="AZ20" s="136">
        <f t="shared" si="5"/>
        <v>0</v>
      </c>
      <c r="BA20" s="136">
        <f t="shared" si="5"/>
        <v>0</v>
      </c>
      <c r="BB20" s="136">
        <f t="shared" si="5"/>
        <v>0</v>
      </c>
      <c r="BC20" s="136">
        <f t="shared" si="5"/>
        <v>0</v>
      </c>
      <c r="BD20" s="136">
        <f t="shared" si="5"/>
        <v>0</v>
      </c>
      <c r="BE20" s="136">
        <f t="shared" si="5"/>
        <v>0</v>
      </c>
      <c r="BF20" s="136">
        <f t="shared" si="5"/>
        <v>0</v>
      </c>
      <c r="BG20" s="136">
        <f t="shared" si="5"/>
        <v>0</v>
      </c>
      <c r="BH20" s="136">
        <f t="shared" si="5"/>
        <v>0</v>
      </c>
      <c r="BI20" s="136">
        <f t="shared" si="5"/>
        <v>0</v>
      </c>
      <c r="BJ20" s="136">
        <f t="shared" si="5"/>
        <v>0</v>
      </c>
      <c r="BK20" s="136">
        <f t="shared" si="5"/>
        <v>0</v>
      </c>
      <c r="BL20" s="136">
        <f t="shared" si="5"/>
        <v>0</v>
      </c>
      <c r="BM20" s="136">
        <f t="shared" si="5"/>
        <v>0</v>
      </c>
      <c r="BN20" s="136">
        <f t="shared" si="5"/>
        <v>0</v>
      </c>
      <c r="BO20" s="136">
        <f t="shared" si="5"/>
        <v>0</v>
      </c>
      <c r="BP20" s="136">
        <f t="shared" si="5"/>
        <v>0</v>
      </c>
      <c r="BQ20" s="136">
        <f t="shared" si="5"/>
        <v>0</v>
      </c>
      <c r="BR20" s="136">
        <f t="shared" si="5"/>
        <v>0</v>
      </c>
      <c r="BS20" s="136">
        <f t="shared" si="5"/>
        <v>0</v>
      </c>
      <c r="BT20" s="136">
        <f t="shared" si="5"/>
        <v>0</v>
      </c>
      <c r="BU20" s="136">
        <f t="shared" si="5"/>
        <v>0</v>
      </c>
      <c r="BV20" s="136">
        <f t="shared" si="5"/>
        <v>0</v>
      </c>
      <c r="BW20" s="136">
        <f t="shared" si="5"/>
        <v>0</v>
      </c>
      <c r="BX20" s="136">
        <f t="shared" si="5"/>
        <v>0</v>
      </c>
      <c r="BY20" s="136">
        <f t="shared" si="5"/>
        <v>0</v>
      </c>
      <c r="BZ20" s="136">
        <f t="shared" si="5"/>
        <v>0</v>
      </c>
      <c r="CA20" s="136">
        <f t="shared" si="5"/>
        <v>0</v>
      </c>
      <c r="CB20" s="136">
        <f t="shared" si="5"/>
        <v>0</v>
      </c>
      <c r="CC20" s="136">
        <f t="shared" si="5"/>
        <v>0</v>
      </c>
      <c r="CD20" s="136">
        <f t="shared" si="5"/>
        <v>0</v>
      </c>
      <c r="CE20" s="136">
        <f t="shared" si="5"/>
        <v>0</v>
      </c>
      <c r="CF20" s="136">
        <f t="shared" ref="CF20:CP20" si="6">+CF7+CE22</f>
        <v>0</v>
      </c>
      <c r="CG20" s="136">
        <f t="shared" si="6"/>
        <v>0</v>
      </c>
      <c r="CH20" s="136">
        <f t="shared" si="6"/>
        <v>0</v>
      </c>
      <c r="CI20" s="136">
        <f t="shared" si="6"/>
        <v>0</v>
      </c>
      <c r="CJ20" s="136">
        <f t="shared" si="6"/>
        <v>0</v>
      </c>
      <c r="CK20" s="136">
        <f t="shared" si="6"/>
        <v>0</v>
      </c>
      <c r="CL20" s="136">
        <f t="shared" si="6"/>
        <v>0</v>
      </c>
      <c r="CM20" s="136">
        <f t="shared" si="6"/>
        <v>0</v>
      </c>
      <c r="CN20" s="136">
        <f t="shared" si="6"/>
        <v>0</v>
      </c>
      <c r="CO20" s="136">
        <f t="shared" si="6"/>
        <v>0</v>
      </c>
      <c r="CP20" s="136">
        <f t="shared" si="6"/>
        <v>0</v>
      </c>
    </row>
    <row r="21" spans="2:94" s="35" customFormat="1" ht="18" x14ac:dyDescent="0.25">
      <c r="B21" s="43"/>
      <c r="C21" s="44"/>
      <c r="D21" s="44"/>
      <c r="E21" s="45"/>
      <c r="F21" s="124" t="s">
        <v>118</v>
      </c>
      <c r="G21" s="124">
        <v>10</v>
      </c>
      <c r="H21" s="126"/>
      <c r="I21" s="126"/>
      <c r="J21" s="126"/>
      <c r="K21" s="126"/>
      <c r="L21" s="126"/>
      <c r="M21" s="126"/>
      <c r="N21" s="137">
        <f>IF(N20=0,0,+N7/$G21)</f>
        <v>0</v>
      </c>
      <c r="O21" s="138">
        <f t="shared" ref="O21:BZ21" si="7">MIN(IF(O20=0,0,+O7/$G21)+N21,O20)</f>
        <v>0.74853008070232951</v>
      </c>
      <c r="P21" s="138">
        <f t="shared" si="7"/>
        <v>1.5032841267481409</v>
      </c>
      <c r="Q21" s="138">
        <f>MIN(IF(Q20=0,0,+Q7/$G21)+P21,Q20)</f>
        <v>2.2591131727939522</v>
      </c>
      <c r="R21" s="138">
        <f t="shared" si="7"/>
        <v>3.0160172188397638</v>
      </c>
      <c r="S21" s="138">
        <f>MIN(IF(S20=0,0,+S7/$G21)+R21,S20)</f>
        <v>3.7575755053855753</v>
      </c>
      <c r="T21" s="138">
        <f t="shared" si="7"/>
        <v>3.9217397516007919</v>
      </c>
      <c r="U21" s="138">
        <f t="shared" si="7"/>
        <v>4.0859039978160085</v>
      </c>
      <c r="V21" s="138">
        <f t="shared" si="7"/>
        <v>4.2500682440312252</v>
      </c>
      <c r="W21" s="138">
        <f t="shared" si="7"/>
        <v>4.4142324902464418</v>
      </c>
      <c r="X21" s="138">
        <f>MIN(IF(X20=0,0,+X7/$G21)+W21,X20)</f>
        <v>4.5783967364616585</v>
      </c>
      <c r="Y21" s="138">
        <f t="shared" si="7"/>
        <v>4.5783967364616585</v>
      </c>
      <c r="Z21" s="138">
        <f t="shared" si="7"/>
        <v>4.5783967364616585</v>
      </c>
      <c r="AA21" s="138">
        <f t="shared" si="7"/>
        <v>4.092312567067375</v>
      </c>
      <c r="AB21" s="138">
        <f>MIN(IF(AB20=0,0,+AB7/$G21)+AA21,AB20)</f>
        <v>0</v>
      </c>
      <c r="AC21" s="138">
        <f>MIN(IF(AC20=0,0,+AC7/$G21)+AB21,AC20)</f>
        <v>0</v>
      </c>
      <c r="AD21" s="138">
        <f>MIN(IF(AD20=0,0,+AD7/$G21)+AC21,AD20)</f>
        <v>0</v>
      </c>
      <c r="AE21" s="138">
        <f t="shared" si="7"/>
        <v>0</v>
      </c>
      <c r="AF21" s="138">
        <f t="shared" si="7"/>
        <v>0</v>
      </c>
      <c r="AG21" s="138">
        <f t="shared" si="7"/>
        <v>0</v>
      </c>
      <c r="AH21" s="138">
        <f t="shared" si="7"/>
        <v>0</v>
      </c>
      <c r="AI21" s="138">
        <f t="shared" si="7"/>
        <v>0</v>
      </c>
      <c r="AJ21" s="138">
        <f t="shared" si="7"/>
        <v>0</v>
      </c>
      <c r="AK21" s="138">
        <f t="shared" si="7"/>
        <v>0</v>
      </c>
      <c r="AL21" s="138">
        <f t="shared" si="7"/>
        <v>0</v>
      </c>
      <c r="AM21" s="138">
        <f t="shared" si="7"/>
        <v>0</v>
      </c>
      <c r="AN21" s="138">
        <f t="shared" si="7"/>
        <v>0</v>
      </c>
      <c r="AO21" s="138">
        <f t="shared" si="7"/>
        <v>0</v>
      </c>
      <c r="AP21" s="138">
        <f t="shared" si="7"/>
        <v>0</v>
      </c>
      <c r="AQ21" s="138">
        <f t="shared" si="7"/>
        <v>0</v>
      </c>
      <c r="AR21" s="138">
        <f t="shared" si="7"/>
        <v>0</v>
      </c>
      <c r="AS21" s="138">
        <f t="shared" si="7"/>
        <v>0</v>
      </c>
      <c r="AT21" s="138">
        <f t="shared" si="7"/>
        <v>0</v>
      </c>
      <c r="AU21" s="138">
        <f t="shared" si="7"/>
        <v>0</v>
      </c>
      <c r="AV21" s="138">
        <f t="shared" si="7"/>
        <v>0</v>
      </c>
      <c r="AW21" s="138">
        <f t="shared" si="7"/>
        <v>0</v>
      </c>
      <c r="AX21" s="138">
        <f t="shared" si="7"/>
        <v>0</v>
      </c>
      <c r="AY21" s="138">
        <f t="shared" si="7"/>
        <v>0</v>
      </c>
      <c r="AZ21" s="138">
        <f t="shared" si="7"/>
        <v>0</v>
      </c>
      <c r="BA21" s="138">
        <f t="shared" si="7"/>
        <v>0</v>
      </c>
      <c r="BB21" s="138">
        <f t="shared" si="7"/>
        <v>0</v>
      </c>
      <c r="BC21" s="138">
        <f t="shared" si="7"/>
        <v>0</v>
      </c>
      <c r="BD21" s="138">
        <f t="shared" si="7"/>
        <v>0</v>
      </c>
      <c r="BE21" s="138">
        <f t="shared" si="7"/>
        <v>0</v>
      </c>
      <c r="BF21" s="138">
        <f t="shared" si="7"/>
        <v>0</v>
      </c>
      <c r="BG21" s="138">
        <f t="shared" si="7"/>
        <v>0</v>
      </c>
      <c r="BH21" s="138">
        <f t="shared" si="7"/>
        <v>0</v>
      </c>
      <c r="BI21" s="138">
        <f t="shared" si="7"/>
        <v>0</v>
      </c>
      <c r="BJ21" s="138">
        <f t="shared" si="7"/>
        <v>0</v>
      </c>
      <c r="BK21" s="138">
        <f t="shared" si="7"/>
        <v>0</v>
      </c>
      <c r="BL21" s="138">
        <f t="shared" si="7"/>
        <v>0</v>
      </c>
      <c r="BM21" s="138">
        <f t="shared" si="7"/>
        <v>0</v>
      </c>
      <c r="BN21" s="138">
        <f t="shared" si="7"/>
        <v>0</v>
      </c>
      <c r="BO21" s="138">
        <f t="shared" si="7"/>
        <v>0</v>
      </c>
      <c r="BP21" s="138">
        <f t="shared" si="7"/>
        <v>0</v>
      </c>
      <c r="BQ21" s="138">
        <f t="shared" si="7"/>
        <v>0</v>
      </c>
      <c r="BR21" s="138">
        <f t="shared" si="7"/>
        <v>0</v>
      </c>
      <c r="BS21" s="138">
        <f t="shared" si="7"/>
        <v>0</v>
      </c>
      <c r="BT21" s="138">
        <f t="shared" si="7"/>
        <v>0</v>
      </c>
      <c r="BU21" s="138">
        <f t="shared" si="7"/>
        <v>0</v>
      </c>
      <c r="BV21" s="138">
        <f t="shared" si="7"/>
        <v>0</v>
      </c>
      <c r="BW21" s="138">
        <f t="shared" si="7"/>
        <v>0</v>
      </c>
      <c r="BX21" s="138">
        <f t="shared" si="7"/>
        <v>0</v>
      </c>
      <c r="BY21" s="138">
        <f t="shared" si="7"/>
        <v>0</v>
      </c>
      <c r="BZ21" s="138">
        <f t="shared" si="7"/>
        <v>0</v>
      </c>
      <c r="CA21" s="138">
        <f t="shared" ref="CA21:CP21" si="8">MIN(IF(CA20=0,0,+CA7/$G21)+BZ21,CA20)</f>
        <v>0</v>
      </c>
      <c r="CB21" s="138">
        <f t="shared" si="8"/>
        <v>0</v>
      </c>
      <c r="CC21" s="138">
        <f t="shared" si="8"/>
        <v>0</v>
      </c>
      <c r="CD21" s="138">
        <f t="shared" si="8"/>
        <v>0</v>
      </c>
      <c r="CE21" s="138">
        <f t="shared" si="8"/>
        <v>0</v>
      </c>
      <c r="CF21" s="138">
        <f t="shared" si="8"/>
        <v>0</v>
      </c>
      <c r="CG21" s="138">
        <f t="shared" si="8"/>
        <v>0</v>
      </c>
      <c r="CH21" s="138">
        <f t="shared" si="8"/>
        <v>0</v>
      </c>
      <c r="CI21" s="138">
        <f t="shared" si="8"/>
        <v>0</v>
      </c>
      <c r="CJ21" s="138">
        <f t="shared" si="8"/>
        <v>0</v>
      </c>
      <c r="CK21" s="138">
        <f t="shared" si="8"/>
        <v>0</v>
      </c>
      <c r="CL21" s="138">
        <f t="shared" si="8"/>
        <v>0</v>
      </c>
      <c r="CM21" s="138">
        <f t="shared" si="8"/>
        <v>0</v>
      </c>
      <c r="CN21" s="138">
        <f t="shared" si="8"/>
        <v>0</v>
      </c>
      <c r="CO21" s="138">
        <f t="shared" si="8"/>
        <v>0</v>
      </c>
      <c r="CP21" s="138">
        <f t="shared" si="8"/>
        <v>0</v>
      </c>
    </row>
    <row r="22" spans="2:94" s="35" customFormat="1" ht="18" x14ac:dyDescent="0.25">
      <c r="B22" s="43"/>
      <c r="C22" s="44"/>
      <c r="D22" s="44"/>
      <c r="E22" s="45"/>
      <c r="F22" s="124" t="s">
        <v>119</v>
      </c>
      <c r="G22" s="124"/>
      <c r="H22" s="126"/>
      <c r="I22" s="126"/>
      <c r="J22" s="126"/>
      <c r="K22" s="126"/>
      <c r="L22" s="126"/>
      <c r="M22" s="126"/>
      <c r="N22" s="137">
        <f t="shared" ref="N22:BY22" si="9">+N20-N21</f>
        <v>0</v>
      </c>
      <c r="O22" s="138">
        <f t="shared" si="9"/>
        <v>6.7367707263209651</v>
      </c>
      <c r="P22" s="138">
        <f t="shared" si="9"/>
        <v>12.781027060030937</v>
      </c>
      <c r="Q22" s="138">
        <f>+Q20-Q21</f>
        <v>18.080204347695098</v>
      </c>
      <c r="R22" s="138">
        <f t="shared" si="9"/>
        <v>22.633227589313449</v>
      </c>
      <c r="S22" s="138">
        <f t="shared" si="9"/>
        <v>26.291234949385988</v>
      </c>
      <c r="T22" s="138">
        <f t="shared" si="9"/>
        <v>24.011137659937361</v>
      </c>
      <c r="U22" s="138">
        <f t="shared" si="9"/>
        <v>21.56687612427352</v>
      </c>
      <c r="V22" s="138">
        <f t="shared" si="9"/>
        <v>18.95845034239446</v>
      </c>
      <c r="W22" s="138">
        <f t="shared" si="9"/>
        <v>16.185860314300186</v>
      </c>
      <c r="X22" s="138">
        <f t="shared" si="9"/>
        <v>13.249106039990693</v>
      </c>
      <c r="Y22" s="138">
        <f t="shared" si="9"/>
        <v>8.6707093035290335</v>
      </c>
      <c r="Z22" s="138">
        <f t="shared" si="9"/>
        <v>4.092312567067375</v>
      </c>
      <c r="AA22" s="138">
        <f>+AA20-AA21</f>
        <v>0</v>
      </c>
      <c r="AB22" s="138">
        <f t="shared" si="9"/>
        <v>0</v>
      </c>
      <c r="AC22" s="138">
        <f t="shared" si="9"/>
        <v>0</v>
      </c>
      <c r="AD22" s="138">
        <f t="shared" si="9"/>
        <v>0</v>
      </c>
      <c r="AE22" s="138">
        <f t="shared" si="9"/>
        <v>0</v>
      </c>
      <c r="AF22" s="138">
        <f t="shared" si="9"/>
        <v>0</v>
      </c>
      <c r="AG22" s="138">
        <f t="shared" si="9"/>
        <v>0</v>
      </c>
      <c r="AH22" s="138">
        <f t="shared" si="9"/>
        <v>0</v>
      </c>
      <c r="AI22" s="138">
        <f t="shared" si="9"/>
        <v>0</v>
      </c>
      <c r="AJ22" s="138">
        <f t="shared" si="9"/>
        <v>0</v>
      </c>
      <c r="AK22" s="138">
        <f t="shared" si="9"/>
        <v>0</v>
      </c>
      <c r="AL22" s="138">
        <f t="shared" si="9"/>
        <v>0</v>
      </c>
      <c r="AM22" s="138">
        <f t="shared" si="9"/>
        <v>0</v>
      </c>
      <c r="AN22" s="138">
        <f t="shared" si="9"/>
        <v>0</v>
      </c>
      <c r="AO22" s="138">
        <f t="shared" si="9"/>
        <v>0</v>
      </c>
      <c r="AP22" s="138">
        <f t="shared" si="9"/>
        <v>0</v>
      </c>
      <c r="AQ22" s="138">
        <f t="shared" si="9"/>
        <v>0</v>
      </c>
      <c r="AR22" s="138">
        <f t="shared" si="9"/>
        <v>0</v>
      </c>
      <c r="AS22" s="138">
        <f t="shared" si="9"/>
        <v>0</v>
      </c>
      <c r="AT22" s="138">
        <f t="shared" si="9"/>
        <v>0</v>
      </c>
      <c r="AU22" s="138">
        <f t="shared" si="9"/>
        <v>0</v>
      </c>
      <c r="AV22" s="138">
        <f t="shared" si="9"/>
        <v>0</v>
      </c>
      <c r="AW22" s="138">
        <f t="shared" si="9"/>
        <v>0</v>
      </c>
      <c r="AX22" s="138">
        <f t="shared" si="9"/>
        <v>0</v>
      </c>
      <c r="AY22" s="138">
        <f t="shared" si="9"/>
        <v>0</v>
      </c>
      <c r="AZ22" s="138">
        <f t="shared" si="9"/>
        <v>0</v>
      </c>
      <c r="BA22" s="138">
        <f t="shared" si="9"/>
        <v>0</v>
      </c>
      <c r="BB22" s="138">
        <f t="shared" si="9"/>
        <v>0</v>
      </c>
      <c r="BC22" s="138">
        <f t="shared" si="9"/>
        <v>0</v>
      </c>
      <c r="BD22" s="138">
        <f t="shared" si="9"/>
        <v>0</v>
      </c>
      <c r="BE22" s="138">
        <f t="shared" si="9"/>
        <v>0</v>
      </c>
      <c r="BF22" s="138">
        <f t="shared" si="9"/>
        <v>0</v>
      </c>
      <c r="BG22" s="138">
        <f t="shared" si="9"/>
        <v>0</v>
      </c>
      <c r="BH22" s="138">
        <f t="shared" si="9"/>
        <v>0</v>
      </c>
      <c r="BI22" s="138">
        <f t="shared" si="9"/>
        <v>0</v>
      </c>
      <c r="BJ22" s="138">
        <f t="shared" si="9"/>
        <v>0</v>
      </c>
      <c r="BK22" s="138">
        <f t="shared" si="9"/>
        <v>0</v>
      </c>
      <c r="BL22" s="138">
        <f t="shared" si="9"/>
        <v>0</v>
      </c>
      <c r="BM22" s="138">
        <f t="shared" si="9"/>
        <v>0</v>
      </c>
      <c r="BN22" s="138">
        <f t="shared" si="9"/>
        <v>0</v>
      </c>
      <c r="BO22" s="138">
        <f t="shared" si="9"/>
        <v>0</v>
      </c>
      <c r="BP22" s="138">
        <f t="shared" si="9"/>
        <v>0</v>
      </c>
      <c r="BQ22" s="138">
        <f t="shared" si="9"/>
        <v>0</v>
      </c>
      <c r="BR22" s="138">
        <f t="shared" si="9"/>
        <v>0</v>
      </c>
      <c r="BS22" s="138">
        <f t="shared" si="9"/>
        <v>0</v>
      </c>
      <c r="BT22" s="138">
        <f t="shared" si="9"/>
        <v>0</v>
      </c>
      <c r="BU22" s="138">
        <f t="shared" si="9"/>
        <v>0</v>
      </c>
      <c r="BV22" s="138">
        <f t="shared" si="9"/>
        <v>0</v>
      </c>
      <c r="BW22" s="138">
        <f t="shared" si="9"/>
        <v>0</v>
      </c>
      <c r="BX22" s="138">
        <f t="shared" si="9"/>
        <v>0</v>
      </c>
      <c r="BY22" s="138">
        <f t="shared" si="9"/>
        <v>0</v>
      </c>
      <c r="BZ22" s="138">
        <f t="shared" ref="BZ22:CP22" si="10">+BZ20-BZ21</f>
        <v>0</v>
      </c>
      <c r="CA22" s="138">
        <f t="shared" si="10"/>
        <v>0</v>
      </c>
      <c r="CB22" s="138">
        <f t="shared" si="10"/>
        <v>0</v>
      </c>
      <c r="CC22" s="138">
        <f t="shared" si="10"/>
        <v>0</v>
      </c>
      <c r="CD22" s="138">
        <f t="shared" si="10"/>
        <v>0</v>
      </c>
      <c r="CE22" s="138">
        <f t="shared" si="10"/>
        <v>0</v>
      </c>
      <c r="CF22" s="138">
        <f t="shared" si="10"/>
        <v>0</v>
      </c>
      <c r="CG22" s="138">
        <f t="shared" si="10"/>
        <v>0</v>
      </c>
      <c r="CH22" s="138">
        <f t="shared" si="10"/>
        <v>0</v>
      </c>
      <c r="CI22" s="138">
        <f t="shared" si="10"/>
        <v>0</v>
      </c>
      <c r="CJ22" s="138">
        <f t="shared" si="10"/>
        <v>0</v>
      </c>
      <c r="CK22" s="138">
        <f t="shared" si="10"/>
        <v>0</v>
      </c>
      <c r="CL22" s="138">
        <f t="shared" si="10"/>
        <v>0</v>
      </c>
      <c r="CM22" s="138">
        <f t="shared" si="10"/>
        <v>0</v>
      </c>
      <c r="CN22" s="138">
        <f t="shared" si="10"/>
        <v>0</v>
      </c>
      <c r="CO22" s="138">
        <f t="shared" si="10"/>
        <v>0</v>
      </c>
      <c r="CP22" s="138">
        <f t="shared" si="10"/>
        <v>0</v>
      </c>
    </row>
    <row r="23" spans="2:94" s="35" customFormat="1" ht="18" x14ac:dyDescent="0.25">
      <c r="B23" s="43"/>
      <c r="C23" s="44"/>
      <c r="D23" s="44"/>
      <c r="E23" s="45"/>
      <c r="F23" s="124" t="s">
        <v>120</v>
      </c>
      <c r="G23" s="127" t="s">
        <v>121</v>
      </c>
      <c r="H23" s="126"/>
      <c r="I23" s="126"/>
      <c r="J23" s="126"/>
      <c r="K23" s="126"/>
      <c r="L23" s="126"/>
      <c r="M23" s="126"/>
      <c r="N23" s="137">
        <f>AVERAGE(N20,N22)</f>
        <v>0</v>
      </c>
      <c r="O23" s="138">
        <f t="shared" ref="O23:BZ23" si="11">AVERAGE(O20,O22)</f>
        <v>7.1110357666721296</v>
      </c>
      <c r="P23" s="138">
        <f t="shared" si="11"/>
        <v>13.532669123405007</v>
      </c>
      <c r="Q23" s="138">
        <f t="shared" si="11"/>
        <v>19.209760934092074</v>
      </c>
      <c r="R23" s="138">
        <f t="shared" si="11"/>
        <v>24.141236198733331</v>
      </c>
      <c r="S23" s="138">
        <f t="shared" si="11"/>
        <v>28.170022702078775</v>
      </c>
      <c r="T23" s="138">
        <f t="shared" si="11"/>
        <v>25.97200753573776</v>
      </c>
      <c r="U23" s="138">
        <f t="shared" si="11"/>
        <v>23.609828123181522</v>
      </c>
      <c r="V23" s="138">
        <f t="shared" si="11"/>
        <v>21.083484464410073</v>
      </c>
      <c r="W23" s="138">
        <f t="shared" si="11"/>
        <v>18.392976559423406</v>
      </c>
      <c r="X23" s="138">
        <f t="shared" si="11"/>
        <v>15.538304408221522</v>
      </c>
      <c r="Y23" s="138">
        <f t="shared" si="11"/>
        <v>10.959907671759863</v>
      </c>
      <c r="Z23" s="138">
        <f t="shared" si="11"/>
        <v>6.3815109352982038</v>
      </c>
      <c r="AA23" s="138">
        <f t="shared" si="11"/>
        <v>2.0461562835336875</v>
      </c>
      <c r="AB23" s="138">
        <f t="shared" si="11"/>
        <v>0</v>
      </c>
      <c r="AC23" s="138">
        <f t="shared" si="11"/>
        <v>0</v>
      </c>
      <c r="AD23" s="138">
        <f t="shared" si="11"/>
        <v>0</v>
      </c>
      <c r="AE23" s="138">
        <f t="shared" si="11"/>
        <v>0</v>
      </c>
      <c r="AF23" s="138">
        <f t="shared" si="11"/>
        <v>0</v>
      </c>
      <c r="AG23" s="138">
        <f t="shared" si="11"/>
        <v>0</v>
      </c>
      <c r="AH23" s="138">
        <f t="shared" si="11"/>
        <v>0</v>
      </c>
      <c r="AI23" s="138">
        <f t="shared" si="11"/>
        <v>0</v>
      </c>
      <c r="AJ23" s="138">
        <f t="shared" si="11"/>
        <v>0</v>
      </c>
      <c r="AK23" s="138">
        <f t="shared" si="11"/>
        <v>0</v>
      </c>
      <c r="AL23" s="138">
        <f t="shared" si="11"/>
        <v>0</v>
      </c>
      <c r="AM23" s="138">
        <f t="shared" si="11"/>
        <v>0</v>
      </c>
      <c r="AN23" s="138">
        <f t="shared" si="11"/>
        <v>0</v>
      </c>
      <c r="AO23" s="138">
        <f t="shared" si="11"/>
        <v>0</v>
      </c>
      <c r="AP23" s="138">
        <f t="shared" si="11"/>
        <v>0</v>
      </c>
      <c r="AQ23" s="138">
        <f t="shared" si="11"/>
        <v>0</v>
      </c>
      <c r="AR23" s="138">
        <f t="shared" si="11"/>
        <v>0</v>
      </c>
      <c r="AS23" s="138">
        <f t="shared" si="11"/>
        <v>0</v>
      </c>
      <c r="AT23" s="138">
        <f t="shared" si="11"/>
        <v>0</v>
      </c>
      <c r="AU23" s="138">
        <f t="shared" si="11"/>
        <v>0</v>
      </c>
      <c r="AV23" s="138">
        <f t="shared" si="11"/>
        <v>0</v>
      </c>
      <c r="AW23" s="138">
        <f t="shared" si="11"/>
        <v>0</v>
      </c>
      <c r="AX23" s="138">
        <f t="shared" si="11"/>
        <v>0</v>
      </c>
      <c r="AY23" s="138">
        <f t="shared" si="11"/>
        <v>0</v>
      </c>
      <c r="AZ23" s="138">
        <f t="shared" si="11"/>
        <v>0</v>
      </c>
      <c r="BA23" s="138">
        <f t="shared" si="11"/>
        <v>0</v>
      </c>
      <c r="BB23" s="138">
        <f t="shared" si="11"/>
        <v>0</v>
      </c>
      <c r="BC23" s="138">
        <f t="shared" si="11"/>
        <v>0</v>
      </c>
      <c r="BD23" s="138">
        <f t="shared" si="11"/>
        <v>0</v>
      </c>
      <c r="BE23" s="138">
        <f t="shared" si="11"/>
        <v>0</v>
      </c>
      <c r="BF23" s="138">
        <f t="shared" si="11"/>
        <v>0</v>
      </c>
      <c r="BG23" s="138">
        <f t="shared" si="11"/>
        <v>0</v>
      </c>
      <c r="BH23" s="138">
        <f t="shared" si="11"/>
        <v>0</v>
      </c>
      <c r="BI23" s="138">
        <f t="shared" si="11"/>
        <v>0</v>
      </c>
      <c r="BJ23" s="138">
        <f t="shared" si="11"/>
        <v>0</v>
      </c>
      <c r="BK23" s="138">
        <f t="shared" si="11"/>
        <v>0</v>
      </c>
      <c r="BL23" s="138">
        <f t="shared" si="11"/>
        <v>0</v>
      </c>
      <c r="BM23" s="138">
        <f t="shared" si="11"/>
        <v>0</v>
      </c>
      <c r="BN23" s="138">
        <f t="shared" si="11"/>
        <v>0</v>
      </c>
      <c r="BO23" s="138">
        <f t="shared" si="11"/>
        <v>0</v>
      </c>
      <c r="BP23" s="138">
        <f t="shared" si="11"/>
        <v>0</v>
      </c>
      <c r="BQ23" s="138">
        <f t="shared" si="11"/>
        <v>0</v>
      </c>
      <c r="BR23" s="138">
        <f t="shared" si="11"/>
        <v>0</v>
      </c>
      <c r="BS23" s="138">
        <f t="shared" si="11"/>
        <v>0</v>
      </c>
      <c r="BT23" s="138">
        <f t="shared" si="11"/>
        <v>0</v>
      </c>
      <c r="BU23" s="138">
        <f t="shared" si="11"/>
        <v>0</v>
      </c>
      <c r="BV23" s="138">
        <f t="shared" si="11"/>
        <v>0</v>
      </c>
      <c r="BW23" s="138">
        <f t="shared" si="11"/>
        <v>0</v>
      </c>
      <c r="BX23" s="138">
        <f t="shared" si="11"/>
        <v>0</v>
      </c>
      <c r="BY23" s="138">
        <f t="shared" si="11"/>
        <v>0</v>
      </c>
      <c r="BZ23" s="138">
        <f t="shared" si="11"/>
        <v>0</v>
      </c>
      <c r="CA23" s="138">
        <f t="shared" ref="CA23:CP23" si="12">AVERAGE(CA20,CA22)</f>
        <v>0</v>
      </c>
      <c r="CB23" s="138">
        <f t="shared" si="12"/>
        <v>0</v>
      </c>
      <c r="CC23" s="138">
        <f t="shared" si="12"/>
        <v>0</v>
      </c>
      <c r="CD23" s="138">
        <f t="shared" si="12"/>
        <v>0</v>
      </c>
      <c r="CE23" s="138">
        <f t="shared" si="12"/>
        <v>0</v>
      </c>
      <c r="CF23" s="138">
        <f t="shared" si="12"/>
        <v>0</v>
      </c>
      <c r="CG23" s="138">
        <f t="shared" si="12"/>
        <v>0</v>
      </c>
      <c r="CH23" s="138">
        <f t="shared" si="12"/>
        <v>0</v>
      </c>
      <c r="CI23" s="138">
        <f t="shared" si="12"/>
        <v>0</v>
      </c>
      <c r="CJ23" s="138">
        <f t="shared" si="12"/>
        <v>0</v>
      </c>
      <c r="CK23" s="138">
        <f t="shared" si="12"/>
        <v>0</v>
      </c>
      <c r="CL23" s="138">
        <f t="shared" si="12"/>
        <v>0</v>
      </c>
      <c r="CM23" s="138">
        <f t="shared" si="12"/>
        <v>0</v>
      </c>
      <c r="CN23" s="138">
        <f t="shared" si="12"/>
        <v>0</v>
      </c>
      <c r="CO23" s="138">
        <f t="shared" si="12"/>
        <v>0</v>
      </c>
      <c r="CP23" s="138">
        <f t="shared" si="12"/>
        <v>0</v>
      </c>
    </row>
    <row r="24" spans="2:94" s="35" customFormat="1" ht="18" x14ac:dyDescent="0.25">
      <c r="B24" s="43"/>
      <c r="C24" s="44"/>
      <c r="D24" s="44"/>
      <c r="E24" s="45"/>
      <c r="F24" s="128" t="s">
        <v>122</v>
      </c>
      <c r="G24" s="129">
        <v>3.1199999999999999E-2</v>
      </c>
      <c r="H24" s="130"/>
      <c r="I24" s="130"/>
      <c r="J24" s="130"/>
      <c r="K24" s="130"/>
      <c r="L24" s="130"/>
      <c r="M24" s="130"/>
      <c r="N24" s="138">
        <f>+N23*$G24+N21</f>
        <v>0</v>
      </c>
      <c r="O24" s="138">
        <f t="shared" ref="O24:BZ24" si="13">+O23*$G24+O21</f>
        <v>0.97039439662249993</v>
      </c>
      <c r="P24" s="138">
        <f t="shared" si="13"/>
        <v>1.9255034033983771</v>
      </c>
      <c r="Q24" s="138">
        <f t="shared" si="13"/>
        <v>2.858457713937625</v>
      </c>
      <c r="R24" s="138">
        <f t="shared" si="13"/>
        <v>3.769223788240244</v>
      </c>
      <c r="S24" s="138">
        <f t="shared" si="13"/>
        <v>4.6364802136904331</v>
      </c>
      <c r="T24" s="138">
        <f t="shared" si="13"/>
        <v>4.7320663867158101</v>
      </c>
      <c r="U24" s="138">
        <f t="shared" si="13"/>
        <v>4.8225306352592723</v>
      </c>
      <c r="V24" s="138">
        <f t="shared" si="13"/>
        <v>4.9078729593208195</v>
      </c>
      <c r="W24" s="138">
        <f t="shared" si="13"/>
        <v>4.9880933589004517</v>
      </c>
      <c r="X24" s="138">
        <f t="shared" si="13"/>
        <v>5.0631918339981699</v>
      </c>
      <c r="Y24" s="138">
        <f t="shared" si="13"/>
        <v>4.9203458558205657</v>
      </c>
      <c r="Z24" s="138">
        <f t="shared" si="13"/>
        <v>4.7774998776429625</v>
      </c>
      <c r="AA24" s="138">
        <f>+AA23*$G24+AA21</f>
        <v>4.156152643113626</v>
      </c>
      <c r="AB24" s="138">
        <f t="shared" si="13"/>
        <v>0</v>
      </c>
      <c r="AC24" s="138">
        <f t="shared" si="13"/>
        <v>0</v>
      </c>
      <c r="AD24" s="138">
        <f t="shared" si="13"/>
        <v>0</v>
      </c>
      <c r="AE24" s="138">
        <f t="shared" si="13"/>
        <v>0</v>
      </c>
      <c r="AF24" s="138">
        <f t="shared" si="13"/>
        <v>0</v>
      </c>
      <c r="AG24" s="138">
        <f t="shared" si="13"/>
        <v>0</v>
      </c>
      <c r="AH24" s="138">
        <f t="shared" si="13"/>
        <v>0</v>
      </c>
      <c r="AI24" s="138">
        <f t="shared" si="13"/>
        <v>0</v>
      </c>
      <c r="AJ24" s="138">
        <f t="shared" si="13"/>
        <v>0</v>
      </c>
      <c r="AK24" s="138">
        <f t="shared" si="13"/>
        <v>0</v>
      </c>
      <c r="AL24" s="138">
        <f t="shared" si="13"/>
        <v>0</v>
      </c>
      <c r="AM24" s="138">
        <f t="shared" si="13"/>
        <v>0</v>
      </c>
      <c r="AN24" s="138">
        <f t="shared" si="13"/>
        <v>0</v>
      </c>
      <c r="AO24" s="138">
        <f t="shared" si="13"/>
        <v>0</v>
      </c>
      <c r="AP24" s="138">
        <f t="shared" si="13"/>
        <v>0</v>
      </c>
      <c r="AQ24" s="138">
        <f t="shared" si="13"/>
        <v>0</v>
      </c>
      <c r="AR24" s="138">
        <f t="shared" si="13"/>
        <v>0</v>
      </c>
      <c r="AS24" s="138">
        <f t="shared" si="13"/>
        <v>0</v>
      </c>
      <c r="AT24" s="138">
        <f t="shared" si="13"/>
        <v>0</v>
      </c>
      <c r="AU24" s="138">
        <f t="shared" si="13"/>
        <v>0</v>
      </c>
      <c r="AV24" s="138">
        <f t="shared" si="13"/>
        <v>0</v>
      </c>
      <c r="AW24" s="138">
        <f t="shared" si="13"/>
        <v>0</v>
      </c>
      <c r="AX24" s="138">
        <f t="shared" si="13"/>
        <v>0</v>
      </c>
      <c r="AY24" s="138">
        <f t="shared" si="13"/>
        <v>0</v>
      </c>
      <c r="AZ24" s="138">
        <f t="shared" si="13"/>
        <v>0</v>
      </c>
      <c r="BA24" s="138">
        <f t="shared" si="13"/>
        <v>0</v>
      </c>
      <c r="BB24" s="138">
        <f t="shared" si="13"/>
        <v>0</v>
      </c>
      <c r="BC24" s="138">
        <f t="shared" si="13"/>
        <v>0</v>
      </c>
      <c r="BD24" s="138">
        <f t="shared" si="13"/>
        <v>0</v>
      </c>
      <c r="BE24" s="138">
        <f t="shared" si="13"/>
        <v>0</v>
      </c>
      <c r="BF24" s="138">
        <f t="shared" si="13"/>
        <v>0</v>
      </c>
      <c r="BG24" s="138">
        <f t="shared" si="13"/>
        <v>0</v>
      </c>
      <c r="BH24" s="138">
        <f t="shared" si="13"/>
        <v>0</v>
      </c>
      <c r="BI24" s="138">
        <f t="shared" si="13"/>
        <v>0</v>
      </c>
      <c r="BJ24" s="138">
        <f t="shared" si="13"/>
        <v>0</v>
      </c>
      <c r="BK24" s="138">
        <f t="shared" si="13"/>
        <v>0</v>
      </c>
      <c r="BL24" s="138">
        <f t="shared" si="13"/>
        <v>0</v>
      </c>
      <c r="BM24" s="138">
        <f t="shared" si="13"/>
        <v>0</v>
      </c>
      <c r="BN24" s="138">
        <f t="shared" si="13"/>
        <v>0</v>
      </c>
      <c r="BO24" s="138">
        <f t="shared" si="13"/>
        <v>0</v>
      </c>
      <c r="BP24" s="138">
        <f t="shared" si="13"/>
        <v>0</v>
      </c>
      <c r="BQ24" s="138">
        <f t="shared" si="13"/>
        <v>0</v>
      </c>
      <c r="BR24" s="138">
        <f t="shared" si="13"/>
        <v>0</v>
      </c>
      <c r="BS24" s="138">
        <f t="shared" si="13"/>
        <v>0</v>
      </c>
      <c r="BT24" s="138">
        <f t="shared" si="13"/>
        <v>0</v>
      </c>
      <c r="BU24" s="138">
        <f t="shared" si="13"/>
        <v>0</v>
      </c>
      <c r="BV24" s="138">
        <f t="shared" si="13"/>
        <v>0</v>
      </c>
      <c r="BW24" s="138">
        <f t="shared" si="13"/>
        <v>0</v>
      </c>
      <c r="BX24" s="138">
        <f t="shared" si="13"/>
        <v>0</v>
      </c>
      <c r="BY24" s="138">
        <f t="shared" si="13"/>
        <v>0</v>
      </c>
      <c r="BZ24" s="138">
        <f t="shared" si="13"/>
        <v>0</v>
      </c>
      <c r="CA24" s="138">
        <f t="shared" ref="CA24:CP24" si="14">+CA23*$G24+CA21</f>
        <v>0</v>
      </c>
      <c r="CB24" s="138">
        <f t="shared" si="14"/>
        <v>0</v>
      </c>
      <c r="CC24" s="138">
        <f t="shared" si="14"/>
        <v>0</v>
      </c>
      <c r="CD24" s="138">
        <f t="shared" si="14"/>
        <v>0</v>
      </c>
      <c r="CE24" s="138">
        <f t="shared" si="14"/>
        <v>0</v>
      </c>
      <c r="CF24" s="138">
        <f t="shared" si="14"/>
        <v>0</v>
      </c>
      <c r="CG24" s="138">
        <f t="shared" si="14"/>
        <v>0</v>
      </c>
      <c r="CH24" s="138">
        <f t="shared" si="14"/>
        <v>0</v>
      </c>
      <c r="CI24" s="138">
        <f t="shared" si="14"/>
        <v>0</v>
      </c>
      <c r="CJ24" s="138">
        <f t="shared" si="14"/>
        <v>0</v>
      </c>
      <c r="CK24" s="138">
        <f t="shared" si="14"/>
        <v>0</v>
      </c>
      <c r="CL24" s="138">
        <f t="shared" si="14"/>
        <v>0</v>
      </c>
      <c r="CM24" s="138">
        <f t="shared" si="14"/>
        <v>0</v>
      </c>
      <c r="CN24" s="138">
        <f t="shared" si="14"/>
        <v>0</v>
      </c>
      <c r="CO24" s="138">
        <f t="shared" si="14"/>
        <v>0</v>
      </c>
      <c r="CP24" s="138">
        <f t="shared" si="14"/>
        <v>0</v>
      </c>
    </row>
    <row r="25" spans="2:94" s="35" customFormat="1" ht="15" x14ac:dyDescent="0.2">
      <c r="B25" s="43"/>
      <c r="C25" s="44"/>
      <c r="D25" s="44"/>
      <c r="E25" s="45"/>
    </row>
    <row r="26" spans="2:94" s="35" customFormat="1" ht="15" x14ac:dyDescent="0.2">
      <c r="B26" s="43"/>
      <c r="C26" s="44"/>
      <c r="D26" s="44"/>
      <c r="E26" s="45"/>
      <c r="F26" s="44"/>
      <c r="G26" s="44"/>
      <c r="H26" s="44"/>
      <c r="I26" s="46"/>
      <c r="J26" s="47"/>
    </row>
    <row r="27" spans="2:94" s="35" customFormat="1" ht="15" x14ac:dyDescent="0.2">
      <c r="B27" s="43"/>
      <c r="C27" s="44"/>
      <c r="D27" s="44"/>
      <c r="E27" s="45"/>
      <c r="F27" s="44"/>
      <c r="G27" s="44"/>
      <c r="H27" s="44"/>
      <c r="I27" s="46"/>
      <c r="J27" s="47"/>
    </row>
    <row r="28" spans="2:94" s="35" customFormat="1" ht="15" x14ac:dyDescent="0.2">
      <c r="B28" s="43"/>
      <c r="C28" s="44"/>
      <c r="D28" s="44"/>
      <c r="E28" s="45"/>
      <c r="F28" s="44"/>
      <c r="G28" s="44"/>
      <c r="H28" s="44"/>
      <c r="I28" s="46"/>
      <c r="J28" s="47"/>
    </row>
    <row r="29" spans="2:94" s="35" customFormat="1" ht="15" x14ac:dyDescent="0.2">
      <c r="B29" s="43"/>
      <c r="C29" s="44"/>
      <c r="D29" s="44"/>
      <c r="E29" s="45"/>
      <c r="F29" s="44"/>
      <c r="G29" s="44"/>
      <c r="H29" s="44"/>
      <c r="I29" s="46"/>
      <c r="J29" s="47"/>
    </row>
    <row r="30" spans="2:94" s="35" customFormat="1" ht="15.75" thickBot="1" x14ac:dyDescent="0.25">
      <c r="B30" s="43"/>
      <c r="C30" s="44"/>
      <c r="D30" s="44"/>
      <c r="E30" s="45"/>
      <c r="F30" s="44"/>
      <c r="G30" s="44"/>
      <c r="H30" s="44"/>
      <c r="I30" s="46"/>
      <c r="J30" s="47"/>
    </row>
    <row r="31" spans="2:94" ht="15.75" thickBot="1" x14ac:dyDescent="0.25">
      <c r="B31" s="147" t="s">
        <v>123</v>
      </c>
      <c r="C31" s="148"/>
      <c r="D31" s="48"/>
      <c r="E31" s="49"/>
      <c r="F31" s="48"/>
      <c r="G31" s="48"/>
      <c r="H31" s="48"/>
      <c r="I31" s="50"/>
      <c r="J31" s="51"/>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row>
    <row r="32" spans="2:94" ht="115.5" thickBot="1" x14ac:dyDescent="0.25">
      <c r="B32" s="53" t="s">
        <v>5</v>
      </c>
      <c r="C32" s="54" t="s">
        <v>6</v>
      </c>
      <c r="D32" s="55" t="s">
        <v>7</v>
      </c>
      <c r="E32" s="55" t="s">
        <v>8</v>
      </c>
      <c r="F32" s="55" t="s">
        <v>9</v>
      </c>
      <c r="G32" s="55" t="s">
        <v>10</v>
      </c>
      <c r="H32" s="56"/>
      <c r="I32" s="57" t="s">
        <v>12</v>
      </c>
      <c r="J32" s="58" t="s">
        <v>13</v>
      </c>
      <c r="K32" s="58" t="s">
        <v>14</v>
      </c>
      <c r="L32" s="58" t="s">
        <v>15</v>
      </c>
      <c r="M32" s="58" t="s">
        <v>16</v>
      </c>
      <c r="N32" s="58" t="s">
        <v>17</v>
      </c>
      <c r="O32" s="58" t="s">
        <v>18</v>
      </c>
      <c r="P32" s="58" t="s">
        <v>19</v>
      </c>
      <c r="Q32" s="58" t="s">
        <v>20</v>
      </c>
      <c r="R32" s="58" t="s">
        <v>21</v>
      </c>
      <c r="S32" s="58" t="s">
        <v>22</v>
      </c>
      <c r="T32" s="58" t="s">
        <v>23</v>
      </c>
      <c r="U32" s="58" t="s">
        <v>24</v>
      </c>
      <c r="V32" s="58" t="s">
        <v>25</v>
      </c>
      <c r="W32" s="58" t="s">
        <v>26</v>
      </c>
      <c r="X32" s="58" t="s">
        <v>27</v>
      </c>
      <c r="Y32" s="58" t="s">
        <v>28</v>
      </c>
      <c r="Z32" s="58" t="s">
        <v>29</v>
      </c>
      <c r="AA32" s="58" t="s">
        <v>30</v>
      </c>
      <c r="AB32" s="58" t="s">
        <v>31</v>
      </c>
      <c r="AC32" s="58" t="s">
        <v>32</v>
      </c>
      <c r="AD32" s="58" t="s">
        <v>33</v>
      </c>
      <c r="AE32" s="58" t="s">
        <v>34</v>
      </c>
      <c r="AF32" s="58" t="s">
        <v>35</v>
      </c>
      <c r="AG32" s="58" t="s">
        <v>36</v>
      </c>
      <c r="AH32" s="58" t="s">
        <v>37</v>
      </c>
      <c r="AI32" s="58" t="s">
        <v>38</v>
      </c>
      <c r="AJ32" s="58" t="s">
        <v>39</v>
      </c>
      <c r="AK32" s="58" t="s">
        <v>40</v>
      </c>
      <c r="AL32" s="58" t="s">
        <v>41</v>
      </c>
      <c r="AM32" s="58" t="s">
        <v>42</v>
      </c>
      <c r="AN32" s="58" t="s">
        <v>43</v>
      </c>
      <c r="AO32" s="58" t="s">
        <v>44</v>
      </c>
      <c r="AP32" s="58" t="s">
        <v>45</v>
      </c>
      <c r="AQ32" s="58" t="s">
        <v>46</v>
      </c>
      <c r="AR32" s="58" t="s">
        <v>47</v>
      </c>
      <c r="AS32" s="58" t="s">
        <v>48</v>
      </c>
      <c r="AT32" s="58" t="s">
        <v>49</v>
      </c>
      <c r="AU32" s="58" t="s">
        <v>50</v>
      </c>
      <c r="AV32" s="58" t="s">
        <v>51</v>
      </c>
      <c r="AW32" s="58" t="s">
        <v>52</v>
      </c>
      <c r="AX32" s="58" t="s">
        <v>53</v>
      </c>
      <c r="AY32" s="58" t="s">
        <v>54</v>
      </c>
      <c r="AZ32" s="58" t="s">
        <v>55</v>
      </c>
      <c r="BA32" s="58" t="s">
        <v>56</v>
      </c>
      <c r="BB32" s="58" t="s">
        <v>57</v>
      </c>
      <c r="BC32" s="58" t="s">
        <v>58</v>
      </c>
      <c r="BD32" s="58" t="s">
        <v>59</v>
      </c>
      <c r="BE32" s="58" t="s">
        <v>60</v>
      </c>
      <c r="BF32" s="58" t="s">
        <v>61</v>
      </c>
      <c r="BG32" s="58" t="s">
        <v>62</v>
      </c>
      <c r="BH32" s="58" t="s">
        <v>63</v>
      </c>
      <c r="BI32" s="58" t="s">
        <v>64</v>
      </c>
      <c r="BJ32" s="58" t="s">
        <v>65</v>
      </c>
      <c r="BK32" s="58" t="s">
        <v>66</v>
      </c>
      <c r="BL32" s="58" t="s">
        <v>67</v>
      </c>
      <c r="BM32" s="58" t="s">
        <v>68</v>
      </c>
      <c r="BN32" s="58" t="s">
        <v>69</v>
      </c>
      <c r="BO32" s="58" t="s">
        <v>70</v>
      </c>
      <c r="BP32" s="58" t="s">
        <v>71</v>
      </c>
      <c r="BQ32" s="58" t="s">
        <v>72</v>
      </c>
      <c r="BR32" s="58" t="s">
        <v>73</v>
      </c>
      <c r="BS32" s="58" t="s">
        <v>74</v>
      </c>
      <c r="BT32" s="58" t="s">
        <v>75</v>
      </c>
      <c r="BU32" s="58" t="s">
        <v>76</v>
      </c>
      <c r="BV32" s="58" t="s">
        <v>77</v>
      </c>
      <c r="BW32" s="58" t="s">
        <v>78</v>
      </c>
      <c r="BX32" s="58" t="s">
        <v>79</v>
      </c>
      <c r="BY32" s="58" t="s">
        <v>80</v>
      </c>
      <c r="BZ32" s="58" t="s">
        <v>81</v>
      </c>
      <c r="CA32" s="58" t="s">
        <v>82</v>
      </c>
      <c r="CB32" s="58" t="s">
        <v>83</v>
      </c>
      <c r="CC32" s="58" t="s">
        <v>84</v>
      </c>
      <c r="CD32" s="58" t="s">
        <v>85</v>
      </c>
      <c r="CE32" s="58" t="s">
        <v>86</v>
      </c>
      <c r="CF32" s="58" t="s">
        <v>87</v>
      </c>
      <c r="CG32" s="58" t="s">
        <v>88</v>
      </c>
      <c r="CH32" s="58" t="s">
        <v>89</v>
      </c>
      <c r="CI32" s="58" t="s">
        <v>90</v>
      </c>
      <c r="CJ32" s="58" t="s">
        <v>91</v>
      </c>
      <c r="CK32" s="58" t="s">
        <v>92</v>
      </c>
      <c r="CL32" s="58" t="s">
        <v>93</v>
      </c>
      <c r="CM32" s="58" t="s">
        <v>94</v>
      </c>
      <c r="CN32" s="58" t="s">
        <v>95</v>
      </c>
      <c r="CO32" s="58" t="s">
        <v>96</v>
      </c>
      <c r="CP32" s="59" t="s">
        <v>97</v>
      </c>
    </row>
    <row r="33" spans="2:94" ht="15" x14ac:dyDescent="0.2">
      <c r="B33" s="141" t="s">
        <v>124</v>
      </c>
      <c r="C33" s="60"/>
      <c r="D33" s="19"/>
      <c r="E33" s="19" t="s">
        <v>104</v>
      </c>
      <c r="F33" s="20" t="s">
        <v>125</v>
      </c>
      <c r="G33" s="20"/>
      <c r="H33" s="19" t="s">
        <v>111</v>
      </c>
      <c r="I33" s="61"/>
      <c r="J33" s="62"/>
      <c r="K33" s="21"/>
      <c r="L33" s="22"/>
      <c r="M33" s="22"/>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4"/>
    </row>
    <row r="34" spans="2:94" ht="15" x14ac:dyDescent="0.2">
      <c r="B34" s="149"/>
      <c r="C34" s="63"/>
      <c r="D34" s="26"/>
      <c r="E34" s="26" t="s">
        <v>104</v>
      </c>
      <c r="F34" s="28" t="s">
        <v>125</v>
      </c>
      <c r="G34" s="28"/>
      <c r="H34" s="26" t="s">
        <v>126</v>
      </c>
      <c r="I34" s="64"/>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49"/>
      <c r="C35" s="63"/>
      <c r="D35" s="26"/>
      <c r="E35" s="26" t="s">
        <v>109</v>
      </c>
      <c r="F35" s="26" t="s">
        <v>127</v>
      </c>
      <c r="G35" s="26"/>
      <c r="H35" s="26" t="s">
        <v>111</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128</v>
      </c>
      <c r="G36" s="26"/>
      <c r="H36" s="26" t="s">
        <v>111</v>
      </c>
      <c r="I36" s="66"/>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49"/>
      <c r="C37" s="63"/>
      <c r="D37" s="26"/>
      <c r="E37" s="26" t="s">
        <v>109</v>
      </c>
      <c r="F37" s="26" t="s">
        <v>129</v>
      </c>
      <c r="G37" s="26"/>
      <c r="H37" s="26" t="s">
        <v>111</v>
      </c>
      <c r="I37" s="66"/>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130</v>
      </c>
      <c r="G38" s="26"/>
      <c r="H38" s="26" t="s">
        <v>111</v>
      </c>
      <c r="I38" s="64"/>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49"/>
      <c r="C39" s="63"/>
      <c r="D39" s="26"/>
      <c r="E39" s="26" t="s">
        <v>109</v>
      </c>
      <c r="F39" s="26" t="s">
        <v>131</v>
      </c>
      <c r="G39" s="26"/>
      <c r="H39" s="26" t="s">
        <v>111</v>
      </c>
      <c r="I39" s="66"/>
      <c r="J39" s="65"/>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c r="D40" s="26"/>
      <c r="E40" s="26" t="s">
        <v>109</v>
      </c>
      <c r="F40" s="26" t="s">
        <v>132</v>
      </c>
      <c r="G40" s="26"/>
      <c r="H40" s="26" t="s">
        <v>111</v>
      </c>
      <c r="I40" s="64"/>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133</v>
      </c>
      <c r="G41" s="26"/>
      <c r="H41" s="26" t="s">
        <v>111</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134</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49"/>
      <c r="C43" s="63"/>
      <c r="D43" s="26"/>
      <c r="E43" s="26" t="s">
        <v>109</v>
      </c>
      <c r="F43" s="26" t="s">
        <v>134</v>
      </c>
      <c r="G43" s="26"/>
      <c r="H43" s="26" t="s">
        <v>111</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49"/>
      <c r="C44" s="63"/>
      <c r="D44" s="26"/>
      <c r="E44" s="26" t="s">
        <v>109</v>
      </c>
      <c r="F44" s="26" t="s">
        <v>134</v>
      </c>
      <c r="G44" s="26"/>
      <c r="H44" s="26" t="s">
        <v>111</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49"/>
      <c r="C45" s="63"/>
      <c r="D45" s="26"/>
      <c r="E45" s="26" t="s">
        <v>109</v>
      </c>
      <c r="F45" s="26" t="s">
        <v>134</v>
      </c>
      <c r="G45" s="26"/>
      <c r="H45" s="26" t="s">
        <v>111</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ht="15" x14ac:dyDescent="0.2">
      <c r="B46" s="149"/>
      <c r="C46" s="63"/>
      <c r="D46" s="26"/>
      <c r="E46" s="26" t="s">
        <v>109</v>
      </c>
      <c r="F46" s="26" t="s">
        <v>134</v>
      </c>
      <c r="G46" s="26"/>
      <c r="H46" s="26" t="s">
        <v>111</v>
      </c>
      <c r="I46" s="66"/>
      <c r="J46" s="67"/>
      <c r="K46" s="29"/>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x14ac:dyDescent="0.2">
      <c r="B47" s="149"/>
      <c r="C47" s="63"/>
      <c r="D47" s="26"/>
      <c r="E47" s="26" t="s">
        <v>109</v>
      </c>
      <c r="F47" s="26" t="s">
        <v>135</v>
      </c>
      <c r="G47" s="26"/>
      <c r="H47" s="26" t="s">
        <v>111</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136</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49"/>
      <c r="C49" s="63"/>
      <c r="D49" s="26"/>
      <c r="E49" s="26" t="s">
        <v>109</v>
      </c>
      <c r="F49" s="26" t="s">
        <v>137</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49"/>
      <c r="C50" s="63"/>
      <c r="D50" s="26"/>
      <c r="E50" s="26" t="s">
        <v>109</v>
      </c>
      <c r="F50" s="26" t="s">
        <v>138</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ht="28.5" x14ac:dyDescent="0.2">
      <c r="B51" s="149"/>
      <c r="C51" s="63"/>
      <c r="D51" s="26"/>
      <c r="E51" s="26" t="s">
        <v>109</v>
      </c>
      <c r="F51" s="26" t="s">
        <v>139</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49"/>
      <c r="C52" s="63"/>
      <c r="D52" s="26"/>
      <c r="E52" s="26" t="s">
        <v>109</v>
      </c>
      <c r="F52" s="26" t="s">
        <v>140</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141</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142</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49"/>
      <c r="C55" s="63"/>
      <c r="D55" s="26"/>
      <c r="E55" s="26" t="s">
        <v>109</v>
      </c>
      <c r="F55" s="26" t="s">
        <v>143</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144</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145</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146</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147</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148</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49"/>
      <c r="C61" s="63"/>
      <c r="D61" s="26"/>
      <c r="E61" s="26" t="s">
        <v>109</v>
      </c>
      <c r="F61" s="26" t="s">
        <v>149</v>
      </c>
      <c r="G61" s="26"/>
      <c r="H61" s="26" t="s">
        <v>111</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150</v>
      </c>
      <c r="G62" s="26"/>
      <c r="H62" s="26" t="s">
        <v>111</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151</v>
      </c>
      <c r="G63" s="26"/>
      <c r="H63" s="26" t="s">
        <v>111</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152</v>
      </c>
      <c r="G64" s="26"/>
      <c r="H64" s="26" t="s">
        <v>111</v>
      </c>
      <c r="I64" s="68"/>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153</v>
      </c>
      <c r="G65" s="26"/>
      <c r="H65" s="26" t="s">
        <v>111</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154</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49"/>
      <c r="C67" s="63"/>
      <c r="D67" s="26"/>
      <c r="E67" s="26" t="s">
        <v>109</v>
      </c>
      <c r="F67" s="26" t="s">
        <v>155</v>
      </c>
      <c r="G67" s="26"/>
      <c r="H67" s="26" t="s">
        <v>111</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49"/>
      <c r="C68" s="63"/>
      <c r="D68" s="26"/>
      <c r="E68" s="26" t="s">
        <v>109</v>
      </c>
      <c r="F68" s="26" t="s">
        <v>156</v>
      </c>
      <c r="G68" s="26"/>
      <c r="H68" s="26" t="s">
        <v>111</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49"/>
      <c r="C69" s="63"/>
      <c r="D69" s="26"/>
      <c r="E69" s="26" t="s">
        <v>109</v>
      </c>
      <c r="F69" s="26" t="s">
        <v>157</v>
      </c>
      <c r="G69" s="26"/>
      <c r="H69" s="26" t="s">
        <v>111</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49"/>
      <c r="C70" s="63"/>
      <c r="D70" s="26"/>
      <c r="E70" s="26" t="s">
        <v>109</v>
      </c>
      <c r="F70" s="26" t="s">
        <v>158</v>
      </c>
      <c r="G70" s="26"/>
      <c r="H70" s="26" t="s">
        <v>111</v>
      </c>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49"/>
      <c r="C71" s="63"/>
      <c r="D71" s="26"/>
      <c r="E71" s="26" t="s">
        <v>159</v>
      </c>
      <c r="F71" s="26"/>
      <c r="G71" s="26"/>
      <c r="H71" s="26"/>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x14ac:dyDescent="0.2">
      <c r="B72" s="149"/>
      <c r="C72" s="69"/>
      <c r="D72" s="31"/>
      <c r="E72" s="26" t="s">
        <v>160</v>
      </c>
      <c r="F72" s="26"/>
      <c r="G72" s="31"/>
      <c r="H72" s="31"/>
      <c r="I72" s="30"/>
      <c r="J72" s="30"/>
      <c r="K72" s="30"/>
      <c r="L72" s="30"/>
      <c r="M72" s="30"/>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2"/>
    </row>
    <row r="73" spans="2:94" ht="15" thickBot="1" x14ac:dyDescent="0.25">
      <c r="B73" s="150"/>
      <c r="C73" s="70"/>
      <c r="D73" s="71"/>
      <c r="E73" s="72" t="s">
        <v>161</v>
      </c>
      <c r="F73" s="72"/>
      <c r="G73" s="71"/>
      <c r="H73" s="71"/>
      <c r="I73" s="73"/>
      <c r="J73" s="73"/>
      <c r="K73" s="73"/>
      <c r="L73" s="73"/>
      <c r="M73" s="73"/>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42"/>
    </row>
    <row r="75" spans="2:94" ht="15" thickBot="1" x14ac:dyDescent="0.25"/>
    <row r="76" spans="2:94" ht="15" thickBot="1" x14ac:dyDescent="0.25">
      <c r="B76" s="74" t="s">
        <v>1</v>
      </c>
      <c r="C76" s="4" t="str">
        <f>'[1]TITLE PAGE'!$D$18</f>
        <v>Essex and Suffolk Water</v>
      </c>
      <c r="D76" s="74" t="s">
        <v>2</v>
      </c>
      <c r="E76" s="75"/>
    </row>
    <row r="77" spans="2:94" ht="15" thickBot="1" x14ac:dyDescent="0.25">
      <c r="B77" s="9"/>
      <c r="C77" s="9"/>
      <c r="D77" s="9"/>
      <c r="E77" s="9"/>
    </row>
    <row r="78" spans="2:94" ht="15.75" thickBot="1" x14ac:dyDescent="0.25">
      <c r="B78" s="139" t="s">
        <v>162</v>
      </c>
      <c r="C78" s="140"/>
      <c r="D78" s="76" t="s">
        <v>163</v>
      </c>
      <c r="E78" s="76" t="s">
        <v>163</v>
      </c>
      <c r="F78" s="77"/>
      <c r="G78" s="77"/>
      <c r="H78" s="77"/>
      <c r="I78" s="77"/>
      <c r="J78" s="77"/>
      <c r="K78" s="77"/>
      <c r="L78" s="78"/>
      <c r="M78" s="77"/>
    </row>
    <row r="79" spans="2:94" x14ac:dyDescent="0.2">
      <c r="B79" s="79" t="s">
        <v>164</v>
      </c>
      <c r="C79" s="80"/>
      <c r="D79" s="81"/>
      <c r="E79" s="35"/>
      <c r="F79" s="77"/>
      <c r="G79" s="77"/>
      <c r="H79" s="77"/>
      <c r="I79" s="77"/>
      <c r="J79" s="77"/>
      <c r="K79" s="77"/>
      <c r="L79" s="78"/>
      <c r="M79" s="77"/>
    </row>
    <row r="80" spans="2:94" x14ac:dyDescent="0.2">
      <c r="B80" s="82" t="s">
        <v>165</v>
      </c>
      <c r="C80" s="77" t="s">
        <v>166</v>
      </c>
      <c r="D80" s="83">
        <f>3.5%</f>
        <v>3.5000000000000003E-2</v>
      </c>
      <c r="E80" s="35"/>
      <c r="F80" s="77"/>
      <c r="G80" s="77"/>
      <c r="H80" s="77"/>
      <c r="I80" s="77"/>
      <c r="J80" s="77"/>
      <c r="K80" s="77"/>
      <c r="L80" s="78"/>
      <c r="M80" s="77"/>
    </row>
    <row r="81" spans="2:13" x14ac:dyDescent="0.2">
      <c r="B81" s="82" t="s">
        <v>167</v>
      </c>
      <c r="C81" s="77" t="s">
        <v>121</v>
      </c>
      <c r="D81" s="83">
        <v>2.92E-2</v>
      </c>
      <c r="E81" s="35"/>
      <c r="F81" s="77"/>
      <c r="G81" s="77"/>
      <c r="H81" s="77"/>
      <c r="I81" s="77"/>
      <c r="J81" s="77"/>
      <c r="K81" s="77"/>
      <c r="L81" s="78"/>
      <c r="M81" s="77"/>
    </row>
    <row r="82" spans="2:13" x14ac:dyDescent="0.2">
      <c r="B82" s="82" t="s">
        <v>168</v>
      </c>
      <c r="C82" s="77" t="s">
        <v>169</v>
      </c>
      <c r="D82" s="84">
        <v>5</v>
      </c>
      <c r="E82" s="35"/>
      <c r="F82" s="77"/>
      <c r="G82" s="77"/>
      <c r="H82" s="77"/>
      <c r="I82" s="77"/>
      <c r="J82" s="77"/>
      <c r="K82" s="77"/>
      <c r="L82" s="78"/>
      <c r="M82" s="77"/>
    </row>
    <row r="83" spans="2:13" x14ac:dyDescent="0.2">
      <c r="B83" s="82" t="s">
        <v>170</v>
      </c>
      <c r="C83" s="77" t="s">
        <v>171</v>
      </c>
      <c r="D83" s="85">
        <v>1000</v>
      </c>
      <c r="E83" s="35"/>
      <c r="F83" s="77"/>
      <c r="G83" s="77"/>
      <c r="H83" s="77"/>
      <c r="I83" s="77"/>
      <c r="J83" s="77"/>
      <c r="K83" s="77"/>
      <c r="L83" s="78"/>
      <c r="M83" s="77"/>
    </row>
    <row r="84" spans="2:13" x14ac:dyDescent="0.2">
      <c r="B84" s="86" t="s">
        <v>172</v>
      </c>
      <c r="C84" s="87" t="s">
        <v>173</v>
      </c>
      <c r="D84" s="88">
        <f>1/D82</f>
        <v>0.2</v>
      </c>
      <c r="E84" s="35"/>
      <c r="F84" s="77"/>
      <c r="G84" s="77"/>
      <c r="H84" s="77"/>
      <c r="I84" s="77"/>
      <c r="J84" s="77"/>
      <c r="K84" s="77"/>
      <c r="L84" s="78"/>
      <c r="M84" s="77"/>
    </row>
    <row r="85" spans="2:13" x14ac:dyDescent="0.2">
      <c r="B85" s="78"/>
      <c r="C85" s="77"/>
      <c r="D85" s="77"/>
      <c r="E85" s="77"/>
      <c r="F85" s="77"/>
      <c r="G85" s="77"/>
      <c r="H85" s="77"/>
      <c r="I85" s="77"/>
      <c r="J85" s="77"/>
      <c r="K85" s="77"/>
      <c r="L85" s="78"/>
      <c r="M85" s="77"/>
    </row>
    <row r="86" spans="2:13" ht="15" thickBot="1" x14ac:dyDescent="0.25">
      <c r="B86" s="78"/>
      <c r="C86" s="77"/>
      <c r="D86" s="77"/>
      <c r="E86" s="89">
        <v>1</v>
      </c>
      <c r="F86" s="89">
        <v>2</v>
      </c>
      <c r="G86" s="89">
        <v>3</v>
      </c>
      <c r="H86" s="89">
        <v>4</v>
      </c>
      <c r="I86" s="89">
        <v>5</v>
      </c>
      <c r="K86" s="77"/>
      <c r="L86" s="78"/>
      <c r="M86" s="77"/>
    </row>
    <row r="87" spans="2:13" x14ac:dyDescent="0.2">
      <c r="B87" s="90"/>
      <c r="C87" s="91"/>
      <c r="D87" s="91"/>
      <c r="E87" s="92" t="s">
        <v>174</v>
      </c>
      <c r="F87" s="92" t="s">
        <v>175</v>
      </c>
      <c r="G87" s="92" t="s">
        <v>176</v>
      </c>
      <c r="H87" s="92" t="s">
        <v>177</v>
      </c>
      <c r="I87" s="93" t="s">
        <v>178</v>
      </c>
      <c r="J87" s="77"/>
      <c r="K87" s="162" t="s">
        <v>179</v>
      </c>
      <c r="L87" s="163"/>
      <c r="M87" s="77"/>
    </row>
    <row r="88" spans="2:13" ht="15" thickBot="1" x14ac:dyDescent="0.25">
      <c r="B88" s="94" t="s">
        <v>180</v>
      </c>
      <c r="C88" s="95" t="s">
        <v>108</v>
      </c>
      <c r="D88" s="95"/>
      <c r="E88" s="96">
        <f>1/((1+$D$80)^(E86))</f>
        <v>0.96618357487922713</v>
      </c>
      <c r="F88" s="96">
        <f t="shared" ref="F88:I88" si="15">1/((1+$D$80)^(F86))</f>
        <v>0.93351070036640305</v>
      </c>
      <c r="G88" s="96">
        <f t="shared" si="15"/>
        <v>0.90194270566802237</v>
      </c>
      <c r="H88" s="96">
        <f t="shared" si="15"/>
        <v>0.87144222769857238</v>
      </c>
      <c r="I88" s="96">
        <f t="shared" si="15"/>
        <v>0.84197316685852419</v>
      </c>
      <c r="J88" s="77"/>
      <c r="K88" s="164" t="s">
        <v>181</v>
      </c>
      <c r="L88" s="165"/>
      <c r="M88" s="77"/>
    </row>
    <row r="89" spans="2:13" ht="15" thickBot="1" x14ac:dyDescent="0.25">
      <c r="B89" s="78"/>
      <c r="C89" s="77"/>
      <c r="D89" s="77"/>
      <c r="E89" s="77"/>
      <c r="F89" s="77"/>
      <c r="G89" s="77"/>
      <c r="H89" s="77"/>
      <c r="I89" s="77"/>
      <c r="J89" s="77"/>
      <c r="K89" s="97"/>
      <c r="L89" s="98"/>
      <c r="M89" s="77"/>
    </row>
    <row r="90" spans="2:13" x14ac:dyDescent="0.2">
      <c r="B90" s="99" t="s">
        <v>182</v>
      </c>
      <c r="C90" s="100"/>
      <c r="D90" s="100"/>
      <c r="E90" s="101"/>
      <c r="F90" s="101"/>
      <c r="G90" s="101"/>
      <c r="H90" s="101"/>
      <c r="I90" s="102"/>
      <c r="J90" s="77"/>
      <c r="K90" s="97"/>
      <c r="L90" s="98"/>
      <c r="M90" s="77"/>
    </row>
    <row r="91" spans="2:13" x14ac:dyDescent="0.2">
      <c r="B91" s="103"/>
      <c r="C91" s="104"/>
      <c r="D91" s="105" t="s">
        <v>183</v>
      </c>
      <c r="E91" s="106" t="s">
        <v>174</v>
      </c>
      <c r="F91" s="106" t="s">
        <v>175</v>
      </c>
      <c r="G91" s="106" t="s">
        <v>176</v>
      </c>
      <c r="H91" s="106" t="s">
        <v>177</v>
      </c>
      <c r="I91" s="107" t="s">
        <v>178</v>
      </c>
      <c r="J91" s="77"/>
      <c r="K91" s="97"/>
      <c r="L91" s="98"/>
      <c r="M91" s="77"/>
    </row>
    <row r="92" spans="2:13" x14ac:dyDescent="0.2">
      <c r="B92" s="97" t="s">
        <v>184</v>
      </c>
      <c r="C92" s="77" t="s">
        <v>116</v>
      </c>
      <c r="D92" s="108" t="s">
        <v>185</v>
      </c>
      <c r="E92" s="109">
        <f>D83</f>
        <v>1000</v>
      </c>
      <c r="F92" s="109">
        <f>E94</f>
        <v>800</v>
      </c>
      <c r="G92" s="109">
        <f>F94</f>
        <v>600</v>
      </c>
      <c r="H92" s="109">
        <f>G94</f>
        <v>400</v>
      </c>
      <c r="I92" s="110">
        <f>H94</f>
        <v>200</v>
      </c>
      <c r="J92" s="77"/>
      <c r="K92" s="166" t="s">
        <v>186</v>
      </c>
      <c r="L92" s="167"/>
      <c r="M92" s="77"/>
    </row>
    <row r="93" spans="2:13" x14ac:dyDescent="0.2">
      <c r="B93" s="97" t="s">
        <v>187</v>
      </c>
      <c r="C93" s="77" t="s">
        <v>118</v>
      </c>
      <c r="D93" s="108" t="s">
        <v>185</v>
      </c>
      <c r="E93" s="109">
        <f>$E$92*$D$84</f>
        <v>200</v>
      </c>
      <c r="F93" s="109">
        <f>$E$92*$D$84</f>
        <v>200</v>
      </c>
      <c r="G93" s="109">
        <f>$E$92*$D$84</f>
        <v>200</v>
      </c>
      <c r="H93" s="109">
        <f>$E$92*$D$84</f>
        <v>200</v>
      </c>
      <c r="I93" s="110">
        <f>$E$92*$D$84</f>
        <v>200</v>
      </c>
      <c r="J93" s="77"/>
      <c r="K93" s="168" t="s">
        <v>188</v>
      </c>
      <c r="L93" s="169"/>
      <c r="M93" s="77"/>
    </row>
    <row r="94" spans="2:13" x14ac:dyDescent="0.2">
      <c r="B94" s="97" t="s">
        <v>189</v>
      </c>
      <c r="C94" s="77" t="s">
        <v>119</v>
      </c>
      <c r="D94" s="108" t="s">
        <v>185</v>
      </c>
      <c r="E94" s="109">
        <f>E92-E93</f>
        <v>800</v>
      </c>
      <c r="F94" s="109">
        <f>F92-F93</f>
        <v>600</v>
      </c>
      <c r="G94" s="109">
        <f>G92-G93</f>
        <v>400</v>
      </c>
      <c r="H94" s="109">
        <f>H92-H93</f>
        <v>200</v>
      </c>
      <c r="I94" s="110">
        <f>I92-I93</f>
        <v>0</v>
      </c>
      <c r="J94" s="77"/>
      <c r="K94" s="170" t="s">
        <v>190</v>
      </c>
      <c r="L94" s="171"/>
      <c r="M94" s="77"/>
    </row>
    <row r="95" spans="2:13" x14ac:dyDescent="0.2">
      <c r="B95" s="97" t="s">
        <v>191</v>
      </c>
      <c r="C95" s="77" t="s">
        <v>120</v>
      </c>
      <c r="D95" s="108" t="s">
        <v>185</v>
      </c>
      <c r="E95" s="109">
        <f>AVERAGE(E92,E94)</f>
        <v>900</v>
      </c>
      <c r="F95" s="109">
        <f>AVERAGE(F92,F94)</f>
        <v>700</v>
      </c>
      <c r="G95" s="109">
        <f>AVERAGE(G92,G94)</f>
        <v>500</v>
      </c>
      <c r="H95" s="109">
        <f>AVERAGE(H92,H94)</f>
        <v>300</v>
      </c>
      <c r="I95" s="110">
        <f>AVERAGE(I92,I94)</f>
        <v>100</v>
      </c>
      <c r="J95" s="77"/>
      <c r="K95" s="170" t="s">
        <v>192</v>
      </c>
      <c r="L95" s="171"/>
      <c r="M95" s="77"/>
    </row>
    <row r="96" spans="2:13" x14ac:dyDescent="0.2">
      <c r="B96" s="97" t="s">
        <v>193</v>
      </c>
      <c r="C96" s="77" t="s">
        <v>106</v>
      </c>
      <c r="D96" s="108" t="s">
        <v>185</v>
      </c>
      <c r="E96" s="109">
        <f>(E95*($D$81))+E93</f>
        <v>226.28</v>
      </c>
      <c r="F96" s="109">
        <f>(F95*($D$81))+F93</f>
        <v>220.44</v>
      </c>
      <c r="G96" s="109">
        <f>(G95*($D$81))+G93</f>
        <v>214.6</v>
      </c>
      <c r="H96" s="109">
        <f>(H95*($D$81))+H93</f>
        <v>208.76</v>
      </c>
      <c r="I96" s="110">
        <f>(I95*($D$81))+I93</f>
        <v>202.92</v>
      </c>
      <c r="J96" s="77"/>
      <c r="K96" s="151" t="s">
        <v>194</v>
      </c>
      <c r="L96" s="152"/>
      <c r="M96" s="77"/>
    </row>
    <row r="97" spans="2:13" x14ac:dyDescent="0.2">
      <c r="B97" s="97" t="s">
        <v>195</v>
      </c>
      <c r="C97" s="77" t="s">
        <v>196</v>
      </c>
      <c r="D97" s="108" t="s">
        <v>185</v>
      </c>
      <c r="E97" s="109">
        <f>E96*E88</f>
        <v>218.62801932367151</v>
      </c>
      <c r="F97" s="109">
        <f>F96*F88</f>
        <v>205.78309878876988</v>
      </c>
      <c r="G97" s="109">
        <f>G96*G88</f>
        <v>193.55690463635759</v>
      </c>
      <c r="H97" s="109">
        <f>H96*H88</f>
        <v>181.92227945435397</v>
      </c>
      <c r="I97" s="110">
        <f>I96*I88</f>
        <v>170.85319501893173</v>
      </c>
      <c r="J97" s="77"/>
      <c r="K97" s="151" t="s">
        <v>197</v>
      </c>
      <c r="L97" s="152"/>
      <c r="M97" s="77"/>
    </row>
    <row r="98" spans="2:13" x14ac:dyDescent="0.2">
      <c r="B98" s="97"/>
      <c r="C98" s="77"/>
      <c r="D98" s="108"/>
      <c r="E98" s="109"/>
      <c r="F98" s="109"/>
      <c r="G98" s="109"/>
      <c r="H98" s="109"/>
      <c r="I98" s="110"/>
      <c r="J98" s="77"/>
      <c r="K98" s="97"/>
      <c r="L98" s="98"/>
      <c r="M98" s="77"/>
    </row>
    <row r="99" spans="2:13" x14ac:dyDescent="0.2">
      <c r="B99" s="97" t="s">
        <v>198</v>
      </c>
      <c r="C99" s="111" t="s">
        <v>199</v>
      </c>
      <c r="D99" s="112" t="s">
        <v>185</v>
      </c>
      <c r="E99" s="113">
        <f>SUM(E97:I97)</f>
        <v>970.74349722208467</v>
      </c>
      <c r="F99" s="109"/>
      <c r="G99" s="109"/>
      <c r="H99" s="109"/>
      <c r="I99" s="110"/>
      <c r="J99" s="77"/>
      <c r="K99" s="151" t="s">
        <v>200</v>
      </c>
      <c r="L99" s="152"/>
      <c r="M99" s="77"/>
    </row>
    <row r="100" spans="2:13" ht="15" thickBot="1" x14ac:dyDescent="0.25">
      <c r="B100" s="114"/>
      <c r="C100" s="95"/>
      <c r="D100" s="115"/>
      <c r="E100" s="95"/>
      <c r="F100" s="95"/>
      <c r="G100" s="95"/>
      <c r="H100" s="95"/>
      <c r="I100" s="116"/>
      <c r="J100" s="77"/>
      <c r="K100" s="94"/>
      <c r="L100" s="116"/>
      <c r="M100" s="77"/>
    </row>
    <row r="101" spans="2:13" x14ac:dyDescent="0.2">
      <c r="B101" s="78"/>
      <c r="C101" s="77"/>
      <c r="D101" s="77"/>
      <c r="E101" s="77"/>
      <c r="F101" s="77"/>
      <c r="G101" s="77"/>
      <c r="H101" s="77"/>
      <c r="I101" s="77"/>
      <c r="J101" s="77"/>
      <c r="K101" s="78"/>
      <c r="L101" s="77"/>
      <c r="M101" s="77"/>
    </row>
    <row r="102" spans="2:13" ht="15" thickBot="1" x14ac:dyDescent="0.25">
      <c r="B102" s="78"/>
      <c r="C102" s="77"/>
      <c r="D102" s="77"/>
      <c r="E102" s="77"/>
      <c r="F102" s="77"/>
      <c r="G102" s="77"/>
      <c r="H102" s="77"/>
      <c r="I102" s="77"/>
      <c r="J102" s="77"/>
      <c r="K102" s="78"/>
      <c r="L102" s="77"/>
      <c r="M102" s="77"/>
    </row>
    <row r="103" spans="2:13" x14ac:dyDescent="0.2">
      <c r="B103" s="153" t="s">
        <v>201</v>
      </c>
      <c r="C103" s="154"/>
      <c r="D103" s="154"/>
      <c r="E103" s="154"/>
      <c r="F103" s="154"/>
      <c r="G103" s="154"/>
      <c r="H103" s="154"/>
      <c r="I103" s="155"/>
      <c r="J103" s="77"/>
      <c r="K103" s="78"/>
      <c r="L103" s="77"/>
      <c r="M103" s="77"/>
    </row>
    <row r="104" spans="2:13" x14ac:dyDescent="0.2">
      <c r="B104" s="156"/>
      <c r="C104" s="157"/>
      <c r="D104" s="157"/>
      <c r="E104" s="157"/>
      <c r="F104" s="157"/>
      <c r="G104" s="157"/>
      <c r="H104" s="157"/>
      <c r="I104" s="158"/>
      <c r="K104" s="77"/>
      <c r="L104" s="78"/>
      <c r="M104" s="77"/>
    </row>
    <row r="105" spans="2:13" x14ac:dyDescent="0.2">
      <c r="B105" s="156"/>
      <c r="C105" s="157"/>
      <c r="D105" s="157"/>
      <c r="E105" s="157"/>
      <c r="F105" s="157"/>
      <c r="G105" s="157"/>
      <c r="H105" s="157"/>
      <c r="I105" s="158"/>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x14ac:dyDescent="0.2">
      <c r="B123" s="156"/>
      <c r="C123" s="157"/>
      <c r="D123" s="157"/>
      <c r="E123" s="157"/>
      <c r="F123" s="157"/>
      <c r="G123" s="157"/>
      <c r="H123" s="157"/>
      <c r="I123" s="158"/>
    </row>
    <row r="124" spans="2:9" x14ac:dyDescent="0.2">
      <c r="B124" s="156"/>
      <c r="C124" s="157"/>
      <c r="D124" s="157"/>
      <c r="E124" s="157"/>
      <c r="F124" s="157"/>
      <c r="G124" s="157"/>
      <c r="H124" s="157"/>
      <c r="I124" s="158"/>
    </row>
    <row r="125" spans="2:9" x14ac:dyDescent="0.2">
      <c r="B125" s="156"/>
      <c r="C125" s="157"/>
      <c r="D125" s="157"/>
      <c r="E125" s="157"/>
      <c r="F125" s="157"/>
      <c r="G125" s="157"/>
      <c r="H125" s="157"/>
      <c r="I125" s="158"/>
    </row>
    <row r="126" spans="2:9" x14ac:dyDescent="0.2">
      <c r="B126" s="156"/>
      <c r="C126" s="157"/>
      <c r="D126" s="157"/>
      <c r="E126" s="157"/>
      <c r="F126" s="157"/>
      <c r="G126" s="157"/>
      <c r="H126" s="157"/>
      <c r="I126" s="158"/>
    </row>
    <row r="127" spans="2:9" ht="15" thickBot="1" x14ac:dyDescent="0.25">
      <c r="B127" s="159"/>
      <c r="C127" s="160"/>
      <c r="D127" s="160"/>
      <c r="E127" s="160"/>
      <c r="F127" s="160"/>
      <c r="G127" s="160"/>
      <c r="H127" s="160"/>
      <c r="I127" s="161"/>
    </row>
  </sheetData>
  <mergeCells count="16">
    <mergeCell ref="K96:L96"/>
    <mergeCell ref="K97:L97"/>
    <mergeCell ref="K99:L99"/>
    <mergeCell ref="B103:I127"/>
    <mergeCell ref="K87:L87"/>
    <mergeCell ref="K88:L88"/>
    <mergeCell ref="K92:L92"/>
    <mergeCell ref="K93:L93"/>
    <mergeCell ref="K94:L94"/>
    <mergeCell ref="K95:L95"/>
    <mergeCell ref="B78:C78"/>
    <mergeCell ref="B5:C5"/>
    <mergeCell ref="B7:B15"/>
    <mergeCell ref="I15:M15"/>
    <mergeCell ref="B31:C31"/>
    <mergeCell ref="B33:B73"/>
  </mergeCells>
  <dataValidations count="4">
    <dataValidation type="list" allowBlank="1" showInputMessage="1" showErrorMessage="1" sqref="F71:F73 E16:E31 E12:E13 E33:E73" xr:uid="{CA678946-1A96-429B-A598-2C80566295CA}">
      <formula1>Variables</formula1>
    </dataValidation>
    <dataValidation type="list" allowBlank="1" showInputMessage="1" showErrorMessage="1" sqref="H33:H71 H12:H13 H16:H18 H26:H31" xr:uid="{8804D314-0479-43C9-B4CA-9B25E9C39C84}">
      <formula1>"Fixed,Variable"</formula1>
    </dataValidation>
    <dataValidation type="list" allowBlank="1" showInputMessage="1" showErrorMessage="1" sqref="F35:G53" xr:uid="{7538170F-8115-427F-9015-504A90A841AE}">
      <formula1>INDIRECT(IFERROR(RIGHT($C35,LEN($C35)-FIND(" ",$C35)),$C35)&amp;"Subs")</formula1>
    </dataValidation>
    <dataValidation type="list" allowBlank="1" showInputMessage="1" showErrorMessage="1" sqref="F33:G34" xr:uid="{379F15BA-2892-4E6D-828A-B3FF262A0C5C}">
      <formula1>INDIRECT(IFERROR(RIGHT(#REF!,LEN(#REF!)-FIND(" ",#REF!)),#REF!)&amp;"Subs")</formula1>
    </dataValidation>
  </dataValidations>
  <hyperlinks>
    <hyperlink ref="G3" location="'TITLE PAGE'!A1" display="Back to title page" xr:uid="{02B7C830-0984-4CBC-B8E3-DBBB2C85FCA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D691-0D0C-45A5-9D06-46E0801A9FAD}">
  <dimension ref="A1:CP123"/>
  <sheetViews>
    <sheetView topLeftCell="E3" zoomScale="70" zoomScaleNormal="70" workbookViewId="0">
      <selection activeCell="O29" sqref="O29"/>
    </sheetView>
  </sheetViews>
  <sheetFormatPr defaultColWidth="11.85546875" defaultRowHeight="14.25" x14ac:dyDescent="0.2"/>
  <cols>
    <col min="1" max="1" width="2.85546875" style="2" customWidth="1"/>
    <col min="2" max="2" width="25.42578125" style="2" customWidth="1"/>
    <col min="3" max="5" width="20" style="2" customWidth="1"/>
    <col min="6" max="6" width="60.5703125" style="2" customWidth="1"/>
    <col min="7" max="7" width="20.28515625" style="2" customWidth="1"/>
    <col min="8" max="8" width="22.5703125" style="2" customWidth="1"/>
    <col min="9" max="9" width="11.7109375" style="2" customWidth="1"/>
    <col min="10" max="11" width="10.5703125" style="2" customWidth="1"/>
    <col min="12" max="14" width="11.85546875" style="2"/>
    <col min="15" max="19" width="13.140625" style="2" bestFit="1" customWidth="1"/>
    <col min="20" max="20" width="13.85546875" style="2" bestFit="1" customWidth="1"/>
    <col min="21" max="24" width="12.42578125" style="2" bestFit="1" customWidth="1"/>
    <col min="25" max="16384" width="11.85546875" style="2"/>
  </cols>
  <sheetData>
    <row r="1" spans="1:94" ht="15" x14ac:dyDescent="0.25">
      <c r="A1" s="1" t="s">
        <v>0</v>
      </c>
    </row>
    <row r="2" spans="1:94" ht="15.75" thickBot="1" x14ac:dyDescent="0.3">
      <c r="A2" s="1"/>
    </row>
    <row r="3" spans="1:94" ht="29.2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c r="R5" s="117"/>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208</v>
      </c>
      <c r="D7" s="19" t="s">
        <v>209</v>
      </c>
      <c r="E7" s="19" t="s">
        <v>101</v>
      </c>
      <c r="F7" s="20" t="s">
        <v>102</v>
      </c>
      <c r="G7" s="20">
        <v>10</v>
      </c>
      <c r="H7" s="20" t="s">
        <v>103</v>
      </c>
      <c r="I7" s="21"/>
      <c r="J7" s="22"/>
      <c r="K7" s="22"/>
      <c r="L7" s="22"/>
      <c r="M7" s="22"/>
      <c r="N7" s="23"/>
      <c r="O7" s="119">
        <f>'[2]Metering Option 5'!O9</f>
        <v>9.9399477405066499</v>
      </c>
      <c r="P7" s="119">
        <f>'[2]Metering Option 5'!P9</f>
        <v>16.731999060651788</v>
      </c>
      <c r="Q7" s="119">
        <f>'[2]Metering Option 5'!Q9</f>
        <v>18.864416946130518</v>
      </c>
      <c r="R7" s="119">
        <f>'[2]Metering Option 5'!R9</f>
        <v>19.719323322576606</v>
      </c>
      <c r="S7" s="119">
        <f>'[2]Metering Option 5'!S9</f>
        <v>17.067485726161216</v>
      </c>
      <c r="T7" s="119">
        <f>'[2]Metering Option 5'!T9</f>
        <v>12.891215834193639</v>
      </c>
      <c r="U7" s="119">
        <f>'[2]Metering Option 5'!U9</f>
        <v>12.891215834193639</v>
      </c>
      <c r="V7" s="119">
        <f>'[2]Metering Option 5'!V9</f>
        <v>12.886851334193638</v>
      </c>
      <c r="W7" s="119">
        <f>'[2]Metering Option 5'!W9</f>
        <v>12.874144834193638</v>
      </c>
      <c r="X7" s="119">
        <f>'[2]Metering Option 5'!X9</f>
        <v>12.874144834193638</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42"/>
      <c r="C8" s="25"/>
      <c r="D8" s="26"/>
      <c r="E8" s="26" t="s">
        <v>104</v>
      </c>
      <c r="F8" s="28" t="s">
        <v>102</v>
      </c>
      <c r="G8" s="28"/>
      <c r="H8" s="28" t="s">
        <v>105</v>
      </c>
      <c r="I8" s="29"/>
      <c r="J8" s="30"/>
      <c r="K8" s="30"/>
      <c r="L8" s="30"/>
      <c r="M8" s="30"/>
      <c r="N8" s="31"/>
      <c r="O8" s="120">
        <f>'[2]Metering Option 5'!O12</f>
        <v>0.9683675432716019</v>
      </c>
      <c r="P8" s="120">
        <f>'[2]Metering Option 5'!P12</f>
        <v>1.2146240432716018</v>
      </c>
      <c r="Q8" s="120">
        <f>'[2]Metering Option 5'!Q12</f>
        <v>1.4643805432716019</v>
      </c>
      <c r="R8" s="120">
        <f>'[2]Metering Option 5'!R12</f>
        <v>1.7331420432716018</v>
      </c>
      <c r="S8" s="120">
        <f>'[2]Metering Option 5'!S12</f>
        <v>1.972118543271602</v>
      </c>
      <c r="T8" s="120">
        <f>'[2]Metering Option 5'!T12</f>
        <v>0.95528804327160188</v>
      </c>
      <c r="U8" s="120">
        <f>'[2]Metering Option 5'!U12</f>
        <v>1.1413340432716019</v>
      </c>
      <c r="V8" s="120">
        <f>'[2]Metering Option 5'!V12</f>
        <v>1.3273800432716016</v>
      </c>
      <c r="W8" s="120">
        <f>'[2]Metering Option 5'!W12</f>
        <v>1.5133385432716018</v>
      </c>
      <c r="X8" s="120">
        <f>'[2]Metering Option 5'!X12</f>
        <v>1.6992970432716019</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42"/>
      <c r="C9" s="25"/>
      <c r="D9" s="26"/>
      <c r="E9" s="26" t="s">
        <v>106</v>
      </c>
      <c r="F9" s="27"/>
      <c r="G9" s="27"/>
      <c r="H9" s="28" t="s">
        <v>105</v>
      </c>
      <c r="I9" s="29"/>
      <c r="J9" s="30"/>
      <c r="K9" s="30"/>
      <c r="L9" s="30"/>
      <c r="M9" s="30"/>
      <c r="N9" s="31"/>
      <c r="O9" s="131">
        <f t="shared" ref="O9:AD9" si="0">O24</f>
        <v>1.2886148250792822</v>
      </c>
      <c r="P9" s="131">
        <f t="shared" si="0"/>
        <v>3.4267385463517992</v>
      </c>
      <c r="Q9" s="131">
        <f t="shared" si="0"/>
        <v>5.7891050852285453</v>
      </c>
      <c r="R9" s="131">
        <f t="shared" si="0"/>
        <v>8.2034447058758353</v>
      </c>
      <c r="S9" s="131">
        <f t="shared" si="0"/>
        <v>10.212475811757393</v>
      </c>
      <c r="T9" s="131">
        <f t="shared" si="0"/>
        <v>11.626844733378654</v>
      </c>
      <c r="U9" s="131">
        <f t="shared" si="0"/>
        <v>13.00099306159723</v>
      </c>
      <c r="V9" s="131">
        <f t="shared" si="0"/>
        <v>14.334354982633121</v>
      </c>
      <c r="W9" s="131">
        <f t="shared" si="0"/>
        <v>15.625862656846328</v>
      </c>
      <c r="X9" s="131">
        <f t="shared" si="0"/>
        <v>16.877202999176852</v>
      </c>
      <c r="Y9" s="131">
        <f t="shared" si="0"/>
        <v>16.419371873319825</v>
      </c>
      <c r="Z9" s="131">
        <f t="shared" si="0"/>
        <v>15.961540747462802</v>
      </c>
      <c r="AA9" s="131">
        <f t="shared" si="0"/>
        <v>15.503709621605777</v>
      </c>
      <c r="AB9" s="131">
        <f t="shared" si="0"/>
        <v>15.045878495748754</v>
      </c>
      <c r="AC9" s="131">
        <f t="shared" si="0"/>
        <v>4.6512001584689013</v>
      </c>
      <c r="AD9" s="131">
        <f t="shared" si="0"/>
        <v>0</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42"/>
      <c r="C10" s="25"/>
      <c r="D10" s="26"/>
      <c r="E10" s="26" t="s">
        <v>107</v>
      </c>
      <c r="F10" s="132">
        <v>3.5000000000000003E-2</v>
      </c>
      <c r="G10" s="27"/>
      <c r="H10" s="28" t="s">
        <v>105</v>
      </c>
      <c r="I10" s="29"/>
      <c r="J10" s="30"/>
      <c r="K10" s="30"/>
      <c r="L10" s="30"/>
      <c r="M10" s="30"/>
      <c r="N10" s="31"/>
      <c r="O10" s="133">
        <f>F10</f>
        <v>3.5000000000000003E-2</v>
      </c>
      <c r="P10" s="133">
        <f>O10</f>
        <v>3.5000000000000003E-2</v>
      </c>
      <c r="Q10" s="133">
        <f t="shared" ref="Q10:AD10" si="1">P10</f>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133">
        <f t="shared" si="1"/>
        <v>3.5000000000000003E-2</v>
      </c>
      <c r="AD10" s="133">
        <f t="shared" si="1"/>
        <v>3.5000000000000003E-2</v>
      </c>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42"/>
      <c r="C11" s="25"/>
      <c r="D11" s="26"/>
      <c r="E11" s="26" t="s">
        <v>108</v>
      </c>
      <c r="F11" s="27"/>
      <c r="G11" s="27"/>
      <c r="H11" s="28" t="s">
        <v>105</v>
      </c>
      <c r="I11" s="29"/>
      <c r="J11" s="30"/>
      <c r="K11" s="30"/>
      <c r="L11" s="30"/>
      <c r="M11" s="30"/>
      <c r="N11" s="31"/>
      <c r="O11" s="134">
        <f>1/(1+O10)</f>
        <v>0.96618357487922713</v>
      </c>
      <c r="P11" s="134">
        <f>1/(1+P10)*O11</f>
        <v>0.93351070036640305</v>
      </c>
      <c r="Q11" s="134">
        <f>1/(1+Q10)*P11</f>
        <v>0.90194270566802237</v>
      </c>
      <c r="R11" s="134">
        <f t="shared" ref="R11:AB11" si="2">1/(1+R10)*Q11</f>
        <v>0.87144222769857238</v>
      </c>
      <c r="S11" s="134">
        <f t="shared" si="2"/>
        <v>0.84197316685852408</v>
      </c>
      <c r="T11" s="134">
        <f t="shared" si="2"/>
        <v>0.81350064430775282</v>
      </c>
      <c r="U11" s="134">
        <f t="shared" si="2"/>
        <v>0.78599096068381924</v>
      </c>
      <c r="V11" s="134">
        <f t="shared" si="2"/>
        <v>0.75941155621625056</v>
      </c>
      <c r="W11" s="134">
        <f t="shared" si="2"/>
        <v>0.73373097218961414</v>
      </c>
      <c r="X11" s="134">
        <f t="shared" si="2"/>
        <v>0.70891881370977217</v>
      </c>
      <c r="Y11" s="134">
        <f t="shared" si="2"/>
        <v>0.68494571372924851</v>
      </c>
      <c r="Z11" s="134">
        <f t="shared" si="2"/>
        <v>0.66178329828912907</v>
      </c>
      <c r="AA11" s="134">
        <f t="shared" si="2"/>
        <v>0.63940415293635666</v>
      </c>
      <c r="AB11" s="134">
        <f t="shared" si="2"/>
        <v>0.61778179027667313</v>
      </c>
      <c r="AC11" s="134">
        <f>1/(1+AC10)*AB11</f>
        <v>0.59689061862480497</v>
      </c>
      <c r="AD11" s="134">
        <f>1/(1+AD10)*AC11</f>
        <v>0.57670591171478747</v>
      </c>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42"/>
      <c r="C14" s="36"/>
      <c r="D14" s="37"/>
      <c r="E14" s="38" t="s">
        <v>113</v>
      </c>
      <c r="F14" s="37"/>
      <c r="G14" s="37"/>
      <c r="H14" s="37" t="s">
        <v>103</v>
      </c>
      <c r="I14" s="39"/>
      <c r="J14" s="40"/>
      <c r="K14" s="40"/>
      <c r="L14" s="40"/>
      <c r="M14" s="40"/>
      <c r="N14" s="41" t="str">
        <f t="shared" ref="N14:BY14" si="3">IF((N8+N9)*N11&lt;&gt;0,(N8+N9)*N11,"")</f>
        <v/>
      </c>
      <c r="O14" s="41">
        <f>IF((O8+O9)*O11&lt;&gt;0,(O8+O9)*O11,"")</f>
        <v>2.1806592930926416</v>
      </c>
      <c r="P14" s="41">
        <f>IF((P8+P9)*P11&lt;&gt;0,(P8+P9)*P11,"")</f>
        <v>4.3327616416937627</v>
      </c>
      <c r="Q14" s="41">
        <f t="shared" si="3"/>
        <v>6.5422284532935384</v>
      </c>
      <c r="R14" s="41">
        <f t="shared" si="3"/>
        <v>8.6591612923971581</v>
      </c>
      <c r="S14" s="41">
        <f t="shared" si="3"/>
        <v>10.259101495990258</v>
      </c>
      <c r="T14" s="41">
        <f t="shared" si="3"/>
        <v>10.235573120570679</v>
      </c>
      <c r="U14" s="41">
        <f t="shared" si="3"/>
        <v>11.115741267460669</v>
      </c>
      <c r="V14" s="41">
        <f t="shared" si="3"/>
        <v>11.893702569068864</v>
      </c>
      <c r="W14" s="41">
        <f t="shared" si="3"/>
        <v>12.575562759115931</v>
      </c>
      <c r="X14" s="41">
        <f t="shared" si="3"/>
        <v>13.169230372972091</v>
      </c>
      <c r="Y14" s="41">
        <f t="shared" si="3"/>
        <v>11.246378386756996</v>
      </c>
      <c r="Z14" s="41">
        <f t="shared" si="3"/>
        <v>10.563081081632264</v>
      </c>
      <c r="AA14" s="41">
        <f t="shared" si="3"/>
        <v>9.9131363179740841</v>
      </c>
      <c r="AB14" s="41">
        <f t="shared" si="3"/>
        <v>9.2950697533889635</v>
      </c>
      <c r="AC14" s="41">
        <f t="shared" si="3"/>
        <v>2.7762577399362933</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43"/>
      <c r="C15" s="36"/>
      <c r="D15" s="37"/>
      <c r="E15" s="38" t="s">
        <v>114</v>
      </c>
      <c r="F15" s="37"/>
      <c r="G15" s="37"/>
      <c r="H15" s="37" t="s">
        <v>103</v>
      </c>
      <c r="I15" s="144">
        <f>IF(SUM($N$14:$CP$14)&lt;&gt;0,SUM($N$14:$CP$14),"")</f>
        <v>134.75764554534419</v>
      </c>
      <c r="J15" s="145"/>
      <c r="K15" s="145"/>
      <c r="L15" s="145"/>
      <c r="M15" s="146"/>
    </row>
    <row r="16" spans="1:94" s="35" customFormat="1" ht="15" x14ac:dyDescent="0.2">
      <c r="B16" s="121"/>
      <c r="C16" s="44"/>
      <c r="D16" s="44"/>
      <c r="E16" s="45"/>
      <c r="F16" s="44"/>
      <c r="G16" s="44"/>
      <c r="H16" s="44"/>
      <c r="I16" s="122">
        <f>I15</f>
        <v>134.75764554534419</v>
      </c>
      <c r="J16" s="122"/>
      <c r="K16" s="122"/>
      <c r="L16" s="122"/>
      <c r="M16" s="122"/>
    </row>
    <row r="17" spans="2:94" s="35" customFormat="1" ht="15" x14ac:dyDescent="0.2">
      <c r="B17" s="121"/>
      <c r="C17" s="44"/>
      <c r="D17" s="44"/>
      <c r="E17" s="45"/>
      <c r="F17" s="44"/>
      <c r="G17" s="44"/>
      <c r="H17" s="44"/>
      <c r="I17" s="122"/>
      <c r="J17" s="122"/>
      <c r="K17" s="122"/>
      <c r="L17" s="122"/>
      <c r="M17" s="122"/>
    </row>
    <row r="18" spans="2:94" s="35" customFormat="1" ht="15.75" thickBot="1" x14ac:dyDescent="0.25">
      <c r="B18" s="121"/>
      <c r="C18" s="44"/>
      <c r="D18" s="44"/>
      <c r="E18" s="45"/>
      <c r="F18" s="44"/>
      <c r="G18" s="44"/>
      <c r="H18" s="44"/>
      <c r="I18" s="122"/>
      <c r="J18" s="122"/>
      <c r="K18" s="122"/>
      <c r="L18" s="122"/>
      <c r="M18" s="122"/>
    </row>
    <row r="19" spans="2:94" s="35" customFormat="1" ht="18" x14ac:dyDescent="0.25">
      <c r="B19" s="121"/>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21"/>
      <c r="C20" s="44"/>
      <c r="D20" s="44"/>
      <c r="E20" s="45"/>
      <c r="F20" s="124" t="s">
        <v>116</v>
      </c>
      <c r="G20" s="125" t="s">
        <v>117</v>
      </c>
      <c r="H20" s="126"/>
      <c r="I20" s="126"/>
      <c r="J20" s="126"/>
      <c r="K20" s="126"/>
      <c r="L20" s="126"/>
      <c r="M20" s="126"/>
      <c r="N20" s="135">
        <f>+N7</f>
        <v>0</v>
      </c>
      <c r="O20" s="136">
        <f>+O7+N22</f>
        <v>9.9399477405066499</v>
      </c>
      <c r="P20" s="136">
        <f>+P7+O22</f>
        <v>25.677952027107771</v>
      </c>
      <c r="Q20" s="136">
        <f>+Q7+P22</f>
        <v>41.875174293122441</v>
      </c>
      <c r="R20" s="136">
        <f>+R7+Q22</f>
        <v>57.040861240970152</v>
      </c>
      <c r="S20" s="136">
        <f>+S7+R22</f>
        <v>67.582778260144806</v>
      </c>
      <c r="T20" s="136">
        <f t="shared" ref="T20:CE20" si="5">+T7+S22</f>
        <v>72.241676814735769</v>
      </c>
      <c r="U20" s="136">
        <f t="shared" si="5"/>
        <v>75.611453785907372</v>
      </c>
      <c r="V20" s="136">
        <f>+V7+U22</f>
        <v>77.687744673659608</v>
      </c>
      <c r="W20" s="136">
        <f t="shared" si="5"/>
        <v>78.462643927992488</v>
      </c>
      <c r="X20" s="136">
        <f>+X7+W22</f>
        <v>77.950128698905999</v>
      </c>
      <c r="Y20" s="136">
        <f t="shared" si="5"/>
        <v>63.276054152206505</v>
      </c>
      <c r="Z20" s="136">
        <f>+Z7+Y22</f>
        <v>48.601979605507012</v>
      </c>
      <c r="AA20" s="136">
        <f t="shared" si="5"/>
        <v>33.927905058807518</v>
      </c>
      <c r="AB20" s="136">
        <f t="shared" si="5"/>
        <v>19.253830512108024</v>
      </c>
      <c r="AC20" s="136">
        <f>+AC7+AB22</f>
        <v>4.5797559654085287</v>
      </c>
      <c r="AD20" s="136">
        <f t="shared" si="5"/>
        <v>0</v>
      </c>
      <c r="AE20" s="136">
        <f t="shared" si="5"/>
        <v>0</v>
      </c>
      <c r="AF20" s="136">
        <f t="shared" si="5"/>
        <v>0</v>
      </c>
      <c r="AG20" s="136">
        <f t="shared" si="5"/>
        <v>0</v>
      </c>
      <c r="AH20" s="136">
        <f t="shared" si="5"/>
        <v>0</v>
      </c>
      <c r="AI20" s="136">
        <f t="shared" si="5"/>
        <v>0</v>
      </c>
      <c r="AJ20" s="136">
        <f t="shared" si="5"/>
        <v>0</v>
      </c>
      <c r="AK20" s="136">
        <f t="shared" si="5"/>
        <v>0</v>
      </c>
      <c r="AL20" s="136">
        <f t="shared" si="5"/>
        <v>0</v>
      </c>
      <c r="AM20" s="136">
        <f t="shared" si="5"/>
        <v>0</v>
      </c>
      <c r="AN20" s="136">
        <f t="shared" si="5"/>
        <v>0</v>
      </c>
      <c r="AO20" s="136">
        <f t="shared" si="5"/>
        <v>0</v>
      </c>
      <c r="AP20" s="136">
        <f t="shared" si="5"/>
        <v>0</v>
      </c>
      <c r="AQ20" s="136">
        <f t="shared" si="5"/>
        <v>0</v>
      </c>
      <c r="AR20" s="136">
        <f t="shared" si="5"/>
        <v>0</v>
      </c>
      <c r="AS20" s="136">
        <f t="shared" si="5"/>
        <v>0</v>
      </c>
      <c r="AT20" s="136">
        <f t="shared" si="5"/>
        <v>0</v>
      </c>
      <c r="AU20" s="136">
        <f t="shared" si="5"/>
        <v>0</v>
      </c>
      <c r="AV20" s="136">
        <f t="shared" si="5"/>
        <v>0</v>
      </c>
      <c r="AW20" s="136">
        <f t="shared" si="5"/>
        <v>0</v>
      </c>
      <c r="AX20" s="136">
        <f t="shared" si="5"/>
        <v>0</v>
      </c>
      <c r="AY20" s="136">
        <f t="shared" si="5"/>
        <v>0</v>
      </c>
      <c r="AZ20" s="136">
        <f t="shared" si="5"/>
        <v>0</v>
      </c>
      <c r="BA20" s="136">
        <f t="shared" si="5"/>
        <v>0</v>
      </c>
      <c r="BB20" s="136">
        <f t="shared" si="5"/>
        <v>0</v>
      </c>
      <c r="BC20" s="136">
        <f t="shared" si="5"/>
        <v>0</v>
      </c>
      <c r="BD20" s="136">
        <f t="shared" si="5"/>
        <v>0</v>
      </c>
      <c r="BE20" s="136">
        <f t="shared" si="5"/>
        <v>0</v>
      </c>
      <c r="BF20" s="136">
        <f t="shared" si="5"/>
        <v>0</v>
      </c>
      <c r="BG20" s="136">
        <f t="shared" si="5"/>
        <v>0</v>
      </c>
      <c r="BH20" s="136">
        <f t="shared" si="5"/>
        <v>0</v>
      </c>
      <c r="BI20" s="136">
        <f t="shared" si="5"/>
        <v>0</v>
      </c>
      <c r="BJ20" s="136">
        <f t="shared" si="5"/>
        <v>0</v>
      </c>
      <c r="BK20" s="136">
        <f t="shared" si="5"/>
        <v>0</v>
      </c>
      <c r="BL20" s="136">
        <f t="shared" si="5"/>
        <v>0</v>
      </c>
      <c r="BM20" s="136">
        <f t="shared" si="5"/>
        <v>0</v>
      </c>
      <c r="BN20" s="136">
        <f t="shared" si="5"/>
        <v>0</v>
      </c>
      <c r="BO20" s="136">
        <f t="shared" si="5"/>
        <v>0</v>
      </c>
      <c r="BP20" s="136">
        <f t="shared" si="5"/>
        <v>0</v>
      </c>
      <c r="BQ20" s="136">
        <f t="shared" si="5"/>
        <v>0</v>
      </c>
      <c r="BR20" s="136">
        <f t="shared" si="5"/>
        <v>0</v>
      </c>
      <c r="BS20" s="136">
        <f t="shared" si="5"/>
        <v>0</v>
      </c>
      <c r="BT20" s="136">
        <f t="shared" si="5"/>
        <v>0</v>
      </c>
      <c r="BU20" s="136">
        <f t="shared" si="5"/>
        <v>0</v>
      </c>
      <c r="BV20" s="136">
        <f t="shared" si="5"/>
        <v>0</v>
      </c>
      <c r="BW20" s="136">
        <f t="shared" si="5"/>
        <v>0</v>
      </c>
      <c r="BX20" s="136">
        <f t="shared" si="5"/>
        <v>0</v>
      </c>
      <c r="BY20" s="136">
        <f t="shared" si="5"/>
        <v>0</v>
      </c>
      <c r="BZ20" s="136">
        <f t="shared" si="5"/>
        <v>0</v>
      </c>
      <c r="CA20" s="136">
        <f t="shared" si="5"/>
        <v>0</v>
      </c>
      <c r="CB20" s="136">
        <f t="shared" si="5"/>
        <v>0</v>
      </c>
      <c r="CC20" s="136">
        <f t="shared" si="5"/>
        <v>0</v>
      </c>
      <c r="CD20" s="136">
        <f t="shared" si="5"/>
        <v>0</v>
      </c>
      <c r="CE20" s="136">
        <f t="shared" si="5"/>
        <v>0</v>
      </c>
      <c r="CF20" s="136">
        <f t="shared" ref="CF20:CP20" si="6">+CF7+CE22</f>
        <v>0</v>
      </c>
      <c r="CG20" s="136">
        <f t="shared" si="6"/>
        <v>0</v>
      </c>
      <c r="CH20" s="136">
        <f t="shared" si="6"/>
        <v>0</v>
      </c>
      <c r="CI20" s="136">
        <f t="shared" si="6"/>
        <v>0</v>
      </c>
      <c r="CJ20" s="136">
        <f t="shared" si="6"/>
        <v>0</v>
      </c>
      <c r="CK20" s="136">
        <f t="shared" si="6"/>
        <v>0</v>
      </c>
      <c r="CL20" s="136">
        <f t="shared" si="6"/>
        <v>0</v>
      </c>
      <c r="CM20" s="136">
        <f t="shared" si="6"/>
        <v>0</v>
      </c>
      <c r="CN20" s="136">
        <f t="shared" si="6"/>
        <v>0</v>
      </c>
      <c r="CO20" s="136">
        <f t="shared" si="6"/>
        <v>0</v>
      </c>
      <c r="CP20" s="136">
        <f t="shared" si="6"/>
        <v>0</v>
      </c>
    </row>
    <row r="21" spans="2:94" s="35" customFormat="1" ht="18" x14ac:dyDescent="0.25">
      <c r="B21" s="121"/>
      <c r="C21" s="44"/>
      <c r="D21" s="44"/>
      <c r="E21" s="45"/>
      <c r="F21" s="124" t="s">
        <v>118</v>
      </c>
      <c r="G21" s="124">
        <v>10</v>
      </c>
      <c r="H21" s="126"/>
      <c r="I21" s="126"/>
      <c r="J21" s="126"/>
      <c r="K21" s="126"/>
      <c r="L21" s="126"/>
      <c r="M21" s="126"/>
      <c r="N21" s="137">
        <f>IF(N20=0,0,+N7/$G21)</f>
        <v>0</v>
      </c>
      <c r="O21" s="138">
        <f t="shared" ref="O21:BZ21" si="7">MIN(IF(O20=0,0,+O7/$G21)+N21,O20)</f>
        <v>0.99399477405066494</v>
      </c>
      <c r="P21" s="138">
        <f t="shared" si="7"/>
        <v>2.6671946801158439</v>
      </c>
      <c r="Q21" s="138">
        <f>MIN(IF(Q20=0,0,+Q7/$G21)+P21,Q20)</f>
        <v>4.5536363747288959</v>
      </c>
      <c r="R21" s="138">
        <f t="shared" si="7"/>
        <v>6.5255687069865562</v>
      </c>
      <c r="S21" s="138">
        <f>MIN(IF(S20=0,0,+S7/$G21)+R21,S20)</f>
        <v>8.2323172796026771</v>
      </c>
      <c r="T21" s="138">
        <f t="shared" si="7"/>
        <v>9.5214388630220412</v>
      </c>
      <c r="U21" s="138">
        <f t="shared" si="7"/>
        <v>10.810560446441405</v>
      </c>
      <c r="V21" s="138">
        <f t="shared" si="7"/>
        <v>12.099245579860769</v>
      </c>
      <c r="W21" s="138">
        <f t="shared" si="7"/>
        <v>13.386660063280132</v>
      </c>
      <c r="X21" s="138">
        <f>MIN(IF(X20=0,0,+X7/$G21)+W21,X20)</f>
        <v>14.674074546699496</v>
      </c>
      <c r="Y21" s="138">
        <f t="shared" si="7"/>
        <v>14.674074546699496</v>
      </c>
      <c r="Z21" s="138">
        <f t="shared" si="7"/>
        <v>14.674074546699496</v>
      </c>
      <c r="AA21" s="138">
        <f t="shared" si="7"/>
        <v>14.674074546699496</v>
      </c>
      <c r="AB21" s="138">
        <f>MIN(IF(AB20=0,0,+AB7/$G21)+AA21,AB20)</f>
        <v>14.674074546699496</v>
      </c>
      <c r="AC21" s="138">
        <f>MIN(IF(AC20=0,0,+AC7/$G21)+AB21,AC20)</f>
        <v>4.5797559654085287</v>
      </c>
      <c r="AD21" s="138">
        <f>MIN(IF(AD20=0,0,+AD7/$G21)+AC21,AD20)</f>
        <v>0</v>
      </c>
      <c r="AE21" s="138">
        <f t="shared" si="7"/>
        <v>0</v>
      </c>
      <c r="AF21" s="138">
        <f t="shared" si="7"/>
        <v>0</v>
      </c>
      <c r="AG21" s="138">
        <f t="shared" si="7"/>
        <v>0</v>
      </c>
      <c r="AH21" s="138">
        <f t="shared" si="7"/>
        <v>0</v>
      </c>
      <c r="AI21" s="138">
        <f t="shared" si="7"/>
        <v>0</v>
      </c>
      <c r="AJ21" s="138">
        <f t="shared" si="7"/>
        <v>0</v>
      </c>
      <c r="AK21" s="138">
        <f t="shared" si="7"/>
        <v>0</v>
      </c>
      <c r="AL21" s="138">
        <f t="shared" si="7"/>
        <v>0</v>
      </c>
      <c r="AM21" s="138">
        <f t="shared" si="7"/>
        <v>0</v>
      </c>
      <c r="AN21" s="138">
        <f t="shared" si="7"/>
        <v>0</v>
      </c>
      <c r="AO21" s="138">
        <f t="shared" si="7"/>
        <v>0</v>
      </c>
      <c r="AP21" s="138">
        <f t="shared" si="7"/>
        <v>0</v>
      </c>
      <c r="AQ21" s="138">
        <f t="shared" si="7"/>
        <v>0</v>
      </c>
      <c r="AR21" s="138">
        <f t="shared" si="7"/>
        <v>0</v>
      </c>
      <c r="AS21" s="138">
        <f t="shared" si="7"/>
        <v>0</v>
      </c>
      <c r="AT21" s="138">
        <f t="shared" si="7"/>
        <v>0</v>
      </c>
      <c r="AU21" s="138">
        <f t="shared" si="7"/>
        <v>0</v>
      </c>
      <c r="AV21" s="138">
        <f t="shared" si="7"/>
        <v>0</v>
      </c>
      <c r="AW21" s="138">
        <f t="shared" si="7"/>
        <v>0</v>
      </c>
      <c r="AX21" s="138">
        <f t="shared" si="7"/>
        <v>0</v>
      </c>
      <c r="AY21" s="138">
        <f t="shared" si="7"/>
        <v>0</v>
      </c>
      <c r="AZ21" s="138">
        <f t="shared" si="7"/>
        <v>0</v>
      </c>
      <c r="BA21" s="138">
        <f t="shared" si="7"/>
        <v>0</v>
      </c>
      <c r="BB21" s="138">
        <f t="shared" si="7"/>
        <v>0</v>
      </c>
      <c r="BC21" s="138">
        <f t="shared" si="7"/>
        <v>0</v>
      </c>
      <c r="BD21" s="138">
        <f t="shared" si="7"/>
        <v>0</v>
      </c>
      <c r="BE21" s="138">
        <f t="shared" si="7"/>
        <v>0</v>
      </c>
      <c r="BF21" s="138">
        <f t="shared" si="7"/>
        <v>0</v>
      </c>
      <c r="BG21" s="138">
        <f t="shared" si="7"/>
        <v>0</v>
      </c>
      <c r="BH21" s="138">
        <f t="shared" si="7"/>
        <v>0</v>
      </c>
      <c r="BI21" s="138">
        <f t="shared" si="7"/>
        <v>0</v>
      </c>
      <c r="BJ21" s="138">
        <f t="shared" si="7"/>
        <v>0</v>
      </c>
      <c r="BK21" s="138">
        <f t="shared" si="7"/>
        <v>0</v>
      </c>
      <c r="BL21" s="138">
        <f t="shared" si="7"/>
        <v>0</v>
      </c>
      <c r="BM21" s="138">
        <f t="shared" si="7"/>
        <v>0</v>
      </c>
      <c r="BN21" s="138">
        <f t="shared" si="7"/>
        <v>0</v>
      </c>
      <c r="BO21" s="138">
        <f t="shared" si="7"/>
        <v>0</v>
      </c>
      <c r="BP21" s="138">
        <f t="shared" si="7"/>
        <v>0</v>
      </c>
      <c r="BQ21" s="138">
        <f t="shared" si="7"/>
        <v>0</v>
      </c>
      <c r="BR21" s="138">
        <f t="shared" si="7"/>
        <v>0</v>
      </c>
      <c r="BS21" s="138">
        <f t="shared" si="7"/>
        <v>0</v>
      </c>
      <c r="BT21" s="138">
        <f t="shared" si="7"/>
        <v>0</v>
      </c>
      <c r="BU21" s="138">
        <f t="shared" si="7"/>
        <v>0</v>
      </c>
      <c r="BV21" s="138">
        <f t="shared" si="7"/>
        <v>0</v>
      </c>
      <c r="BW21" s="138">
        <f t="shared" si="7"/>
        <v>0</v>
      </c>
      <c r="BX21" s="138">
        <f t="shared" si="7"/>
        <v>0</v>
      </c>
      <c r="BY21" s="138">
        <f t="shared" si="7"/>
        <v>0</v>
      </c>
      <c r="BZ21" s="138">
        <f t="shared" si="7"/>
        <v>0</v>
      </c>
      <c r="CA21" s="138">
        <f t="shared" ref="CA21:CP21" si="8">MIN(IF(CA20=0,0,+CA7/$G21)+BZ21,CA20)</f>
        <v>0</v>
      </c>
      <c r="CB21" s="138">
        <f t="shared" si="8"/>
        <v>0</v>
      </c>
      <c r="CC21" s="138">
        <f t="shared" si="8"/>
        <v>0</v>
      </c>
      <c r="CD21" s="138">
        <f t="shared" si="8"/>
        <v>0</v>
      </c>
      <c r="CE21" s="138">
        <f t="shared" si="8"/>
        <v>0</v>
      </c>
      <c r="CF21" s="138">
        <f t="shared" si="8"/>
        <v>0</v>
      </c>
      <c r="CG21" s="138">
        <f t="shared" si="8"/>
        <v>0</v>
      </c>
      <c r="CH21" s="138">
        <f t="shared" si="8"/>
        <v>0</v>
      </c>
      <c r="CI21" s="138">
        <f t="shared" si="8"/>
        <v>0</v>
      </c>
      <c r="CJ21" s="138">
        <f t="shared" si="8"/>
        <v>0</v>
      </c>
      <c r="CK21" s="138">
        <f t="shared" si="8"/>
        <v>0</v>
      </c>
      <c r="CL21" s="138">
        <f t="shared" si="8"/>
        <v>0</v>
      </c>
      <c r="CM21" s="138">
        <f t="shared" si="8"/>
        <v>0</v>
      </c>
      <c r="CN21" s="138">
        <f t="shared" si="8"/>
        <v>0</v>
      </c>
      <c r="CO21" s="138">
        <f t="shared" si="8"/>
        <v>0</v>
      </c>
      <c r="CP21" s="138">
        <f t="shared" si="8"/>
        <v>0</v>
      </c>
    </row>
    <row r="22" spans="2:94" s="35" customFormat="1" ht="18" x14ac:dyDescent="0.25">
      <c r="B22" s="121"/>
      <c r="C22" s="44"/>
      <c r="D22" s="44"/>
      <c r="E22" s="45"/>
      <c r="F22" s="124" t="s">
        <v>119</v>
      </c>
      <c r="G22" s="124"/>
      <c r="H22" s="126"/>
      <c r="I22" s="126"/>
      <c r="J22" s="126"/>
      <c r="K22" s="126"/>
      <c r="L22" s="126"/>
      <c r="M22" s="126"/>
      <c r="N22" s="137">
        <f t="shared" ref="N22:BY22" si="9">+N20-N21</f>
        <v>0</v>
      </c>
      <c r="O22" s="138">
        <f t="shared" si="9"/>
        <v>8.9459529664559856</v>
      </c>
      <c r="P22" s="138">
        <f t="shared" si="9"/>
        <v>23.010757346991927</v>
      </c>
      <c r="Q22" s="138">
        <f>+Q20-Q21</f>
        <v>37.321537918393545</v>
      </c>
      <c r="R22" s="138">
        <f t="shared" si="9"/>
        <v>50.515292533983597</v>
      </c>
      <c r="S22" s="138">
        <f t="shared" si="9"/>
        <v>59.350460980542131</v>
      </c>
      <c r="T22" s="138">
        <f t="shared" si="9"/>
        <v>62.720237951713727</v>
      </c>
      <c r="U22" s="138">
        <f t="shared" si="9"/>
        <v>64.800893339465972</v>
      </c>
      <c r="V22" s="138">
        <f t="shared" si="9"/>
        <v>65.588499093798845</v>
      </c>
      <c r="W22" s="138">
        <f t="shared" si="9"/>
        <v>65.075983864712356</v>
      </c>
      <c r="X22" s="138">
        <f t="shared" si="9"/>
        <v>63.276054152206505</v>
      </c>
      <c r="Y22" s="138">
        <f t="shared" si="9"/>
        <v>48.601979605507012</v>
      </c>
      <c r="Z22" s="138">
        <f t="shared" si="9"/>
        <v>33.927905058807518</v>
      </c>
      <c r="AA22" s="138">
        <f>+AA20-AA21</f>
        <v>19.253830512108024</v>
      </c>
      <c r="AB22" s="138">
        <f t="shared" si="9"/>
        <v>4.5797559654085287</v>
      </c>
      <c r="AC22" s="138">
        <f t="shared" si="9"/>
        <v>0</v>
      </c>
      <c r="AD22" s="138">
        <f t="shared" si="9"/>
        <v>0</v>
      </c>
      <c r="AE22" s="138">
        <f t="shared" si="9"/>
        <v>0</v>
      </c>
      <c r="AF22" s="138">
        <f t="shared" si="9"/>
        <v>0</v>
      </c>
      <c r="AG22" s="138">
        <f t="shared" si="9"/>
        <v>0</v>
      </c>
      <c r="AH22" s="138">
        <f t="shared" si="9"/>
        <v>0</v>
      </c>
      <c r="AI22" s="138">
        <f t="shared" si="9"/>
        <v>0</v>
      </c>
      <c r="AJ22" s="138">
        <f t="shared" si="9"/>
        <v>0</v>
      </c>
      <c r="AK22" s="138">
        <f t="shared" si="9"/>
        <v>0</v>
      </c>
      <c r="AL22" s="138">
        <f t="shared" si="9"/>
        <v>0</v>
      </c>
      <c r="AM22" s="138">
        <f t="shared" si="9"/>
        <v>0</v>
      </c>
      <c r="AN22" s="138">
        <f t="shared" si="9"/>
        <v>0</v>
      </c>
      <c r="AO22" s="138">
        <f t="shared" si="9"/>
        <v>0</v>
      </c>
      <c r="AP22" s="138">
        <f t="shared" si="9"/>
        <v>0</v>
      </c>
      <c r="AQ22" s="138">
        <f t="shared" si="9"/>
        <v>0</v>
      </c>
      <c r="AR22" s="138">
        <f t="shared" si="9"/>
        <v>0</v>
      </c>
      <c r="AS22" s="138">
        <f t="shared" si="9"/>
        <v>0</v>
      </c>
      <c r="AT22" s="138">
        <f t="shared" si="9"/>
        <v>0</v>
      </c>
      <c r="AU22" s="138">
        <f t="shared" si="9"/>
        <v>0</v>
      </c>
      <c r="AV22" s="138">
        <f t="shared" si="9"/>
        <v>0</v>
      </c>
      <c r="AW22" s="138">
        <f t="shared" si="9"/>
        <v>0</v>
      </c>
      <c r="AX22" s="138">
        <f t="shared" si="9"/>
        <v>0</v>
      </c>
      <c r="AY22" s="138">
        <f t="shared" si="9"/>
        <v>0</v>
      </c>
      <c r="AZ22" s="138">
        <f t="shared" si="9"/>
        <v>0</v>
      </c>
      <c r="BA22" s="138">
        <f t="shared" si="9"/>
        <v>0</v>
      </c>
      <c r="BB22" s="138">
        <f t="shared" si="9"/>
        <v>0</v>
      </c>
      <c r="BC22" s="138">
        <f t="shared" si="9"/>
        <v>0</v>
      </c>
      <c r="BD22" s="138">
        <f t="shared" si="9"/>
        <v>0</v>
      </c>
      <c r="BE22" s="138">
        <f t="shared" si="9"/>
        <v>0</v>
      </c>
      <c r="BF22" s="138">
        <f t="shared" si="9"/>
        <v>0</v>
      </c>
      <c r="BG22" s="138">
        <f t="shared" si="9"/>
        <v>0</v>
      </c>
      <c r="BH22" s="138">
        <f t="shared" si="9"/>
        <v>0</v>
      </c>
      <c r="BI22" s="138">
        <f t="shared" si="9"/>
        <v>0</v>
      </c>
      <c r="BJ22" s="138">
        <f t="shared" si="9"/>
        <v>0</v>
      </c>
      <c r="BK22" s="138">
        <f t="shared" si="9"/>
        <v>0</v>
      </c>
      <c r="BL22" s="138">
        <f t="shared" si="9"/>
        <v>0</v>
      </c>
      <c r="BM22" s="138">
        <f t="shared" si="9"/>
        <v>0</v>
      </c>
      <c r="BN22" s="138">
        <f t="shared" si="9"/>
        <v>0</v>
      </c>
      <c r="BO22" s="138">
        <f t="shared" si="9"/>
        <v>0</v>
      </c>
      <c r="BP22" s="138">
        <f t="shared" si="9"/>
        <v>0</v>
      </c>
      <c r="BQ22" s="138">
        <f t="shared" si="9"/>
        <v>0</v>
      </c>
      <c r="BR22" s="138">
        <f t="shared" si="9"/>
        <v>0</v>
      </c>
      <c r="BS22" s="138">
        <f t="shared" si="9"/>
        <v>0</v>
      </c>
      <c r="BT22" s="138">
        <f t="shared" si="9"/>
        <v>0</v>
      </c>
      <c r="BU22" s="138">
        <f t="shared" si="9"/>
        <v>0</v>
      </c>
      <c r="BV22" s="138">
        <f t="shared" si="9"/>
        <v>0</v>
      </c>
      <c r="BW22" s="138">
        <f t="shared" si="9"/>
        <v>0</v>
      </c>
      <c r="BX22" s="138">
        <f t="shared" si="9"/>
        <v>0</v>
      </c>
      <c r="BY22" s="138">
        <f t="shared" si="9"/>
        <v>0</v>
      </c>
      <c r="BZ22" s="138">
        <f t="shared" ref="BZ22:CP22" si="10">+BZ20-BZ21</f>
        <v>0</v>
      </c>
      <c r="CA22" s="138">
        <f t="shared" si="10"/>
        <v>0</v>
      </c>
      <c r="CB22" s="138">
        <f t="shared" si="10"/>
        <v>0</v>
      </c>
      <c r="CC22" s="138">
        <f t="shared" si="10"/>
        <v>0</v>
      </c>
      <c r="CD22" s="138">
        <f t="shared" si="10"/>
        <v>0</v>
      </c>
      <c r="CE22" s="138">
        <f t="shared" si="10"/>
        <v>0</v>
      </c>
      <c r="CF22" s="138">
        <f t="shared" si="10"/>
        <v>0</v>
      </c>
      <c r="CG22" s="138">
        <f t="shared" si="10"/>
        <v>0</v>
      </c>
      <c r="CH22" s="138">
        <f t="shared" si="10"/>
        <v>0</v>
      </c>
      <c r="CI22" s="138">
        <f t="shared" si="10"/>
        <v>0</v>
      </c>
      <c r="CJ22" s="138">
        <f t="shared" si="10"/>
        <v>0</v>
      </c>
      <c r="CK22" s="138">
        <f t="shared" si="10"/>
        <v>0</v>
      </c>
      <c r="CL22" s="138">
        <f t="shared" si="10"/>
        <v>0</v>
      </c>
      <c r="CM22" s="138">
        <f t="shared" si="10"/>
        <v>0</v>
      </c>
      <c r="CN22" s="138">
        <f t="shared" si="10"/>
        <v>0</v>
      </c>
      <c r="CO22" s="138">
        <f t="shared" si="10"/>
        <v>0</v>
      </c>
      <c r="CP22" s="138">
        <f t="shared" si="10"/>
        <v>0</v>
      </c>
    </row>
    <row r="23" spans="2:94" s="35" customFormat="1" ht="18" x14ac:dyDescent="0.25">
      <c r="B23" s="121"/>
      <c r="C23" s="44"/>
      <c r="D23" s="44"/>
      <c r="E23" s="45"/>
      <c r="F23" s="124" t="s">
        <v>120</v>
      </c>
      <c r="G23" s="127" t="s">
        <v>121</v>
      </c>
      <c r="H23" s="126"/>
      <c r="I23" s="126"/>
      <c r="J23" s="126"/>
      <c r="K23" s="126"/>
      <c r="L23" s="126"/>
      <c r="M23" s="126"/>
      <c r="N23" s="137">
        <f>AVERAGE(N20,N22)</f>
        <v>0</v>
      </c>
      <c r="O23" s="138">
        <f t="shared" ref="O23:BZ23" si="11">AVERAGE(O20,O22)</f>
        <v>9.4429503534813186</v>
      </c>
      <c r="P23" s="138">
        <f t="shared" si="11"/>
        <v>24.344354687049851</v>
      </c>
      <c r="Q23" s="138">
        <f t="shared" si="11"/>
        <v>39.598356105757993</v>
      </c>
      <c r="R23" s="138">
        <f t="shared" si="11"/>
        <v>53.778076887476871</v>
      </c>
      <c r="S23" s="138">
        <f t="shared" si="11"/>
        <v>63.466619620343465</v>
      </c>
      <c r="T23" s="138">
        <f t="shared" si="11"/>
        <v>67.480957383224748</v>
      </c>
      <c r="U23" s="138">
        <f t="shared" si="11"/>
        <v>70.206173562686672</v>
      </c>
      <c r="V23" s="138">
        <f t="shared" si="11"/>
        <v>71.638121883729227</v>
      </c>
      <c r="W23" s="138">
        <f t="shared" si="11"/>
        <v>71.769313896352429</v>
      </c>
      <c r="X23" s="138">
        <f t="shared" si="11"/>
        <v>70.613091425556249</v>
      </c>
      <c r="Y23" s="138">
        <f t="shared" si="11"/>
        <v>55.939016878856762</v>
      </c>
      <c r="Z23" s="138">
        <f t="shared" si="11"/>
        <v>41.264942332157261</v>
      </c>
      <c r="AA23" s="138">
        <f t="shared" si="11"/>
        <v>26.590867785457771</v>
      </c>
      <c r="AB23" s="138">
        <f t="shared" si="11"/>
        <v>11.916793238758277</v>
      </c>
      <c r="AC23" s="138">
        <f t="shared" si="11"/>
        <v>2.2898779827042643</v>
      </c>
      <c r="AD23" s="138">
        <f t="shared" si="11"/>
        <v>0</v>
      </c>
      <c r="AE23" s="138">
        <f t="shared" si="11"/>
        <v>0</v>
      </c>
      <c r="AF23" s="138">
        <f t="shared" si="11"/>
        <v>0</v>
      </c>
      <c r="AG23" s="138">
        <f t="shared" si="11"/>
        <v>0</v>
      </c>
      <c r="AH23" s="138">
        <f t="shared" si="11"/>
        <v>0</v>
      </c>
      <c r="AI23" s="138">
        <f t="shared" si="11"/>
        <v>0</v>
      </c>
      <c r="AJ23" s="138">
        <f t="shared" si="11"/>
        <v>0</v>
      </c>
      <c r="AK23" s="138">
        <f t="shared" si="11"/>
        <v>0</v>
      </c>
      <c r="AL23" s="138">
        <f t="shared" si="11"/>
        <v>0</v>
      </c>
      <c r="AM23" s="138">
        <f t="shared" si="11"/>
        <v>0</v>
      </c>
      <c r="AN23" s="138">
        <f t="shared" si="11"/>
        <v>0</v>
      </c>
      <c r="AO23" s="138">
        <f t="shared" si="11"/>
        <v>0</v>
      </c>
      <c r="AP23" s="138">
        <f t="shared" si="11"/>
        <v>0</v>
      </c>
      <c r="AQ23" s="138">
        <f t="shared" si="11"/>
        <v>0</v>
      </c>
      <c r="AR23" s="138">
        <f t="shared" si="11"/>
        <v>0</v>
      </c>
      <c r="AS23" s="138">
        <f t="shared" si="11"/>
        <v>0</v>
      </c>
      <c r="AT23" s="138">
        <f t="shared" si="11"/>
        <v>0</v>
      </c>
      <c r="AU23" s="138">
        <f t="shared" si="11"/>
        <v>0</v>
      </c>
      <c r="AV23" s="138">
        <f t="shared" si="11"/>
        <v>0</v>
      </c>
      <c r="AW23" s="138">
        <f t="shared" si="11"/>
        <v>0</v>
      </c>
      <c r="AX23" s="138">
        <f t="shared" si="11"/>
        <v>0</v>
      </c>
      <c r="AY23" s="138">
        <f t="shared" si="11"/>
        <v>0</v>
      </c>
      <c r="AZ23" s="138">
        <f t="shared" si="11"/>
        <v>0</v>
      </c>
      <c r="BA23" s="138">
        <f t="shared" si="11"/>
        <v>0</v>
      </c>
      <c r="BB23" s="138">
        <f t="shared" si="11"/>
        <v>0</v>
      </c>
      <c r="BC23" s="138">
        <f t="shared" si="11"/>
        <v>0</v>
      </c>
      <c r="BD23" s="138">
        <f t="shared" si="11"/>
        <v>0</v>
      </c>
      <c r="BE23" s="138">
        <f t="shared" si="11"/>
        <v>0</v>
      </c>
      <c r="BF23" s="138">
        <f t="shared" si="11"/>
        <v>0</v>
      </c>
      <c r="BG23" s="138">
        <f t="shared" si="11"/>
        <v>0</v>
      </c>
      <c r="BH23" s="138">
        <f t="shared" si="11"/>
        <v>0</v>
      </c>
      <c r="BI23" s="138">
        <f t="shared" si="11"/>
        <v>0</v>
      </c>
      <c r="BJ23" s="138">
        <f t="shared" si="11"/>
        <v>0</v>
      </c>
      <c r="BK23" s="138">
        <f t="shared" si="11"/>
        <v>0</v>
      </c>
      <c r="BL23" s="138">
        <f t="shared" si="11"/>
        <v>0</v>
      </c>
      <c r="BM23" s="138">
        <f t="shared" si="11"/>
        <v>0</v>
      </c>
      <c r="BN23" s="138">
        <f t="shared" si="11"/>
        <v>0</v>
      </c>
      <c r="BO23" s="138">
        <f t="shared" si="11"/>
        <v>0</v>
      </c>
      <c r="BP23" s="138">
        <f t="shared" si="11"/>
        <v>0</v>
      </c>
      <c r="BQ23" s="138">
        <f t="shared" si="11"/>
        <v>0</v>
      </c>
      <c r="BR23" s="138">
        <f t="shared" si="11"/>
        <v>0</v>
      </c>
      <c r="BS23" s="138">
        <f t="shared" si="11"/>
        <v>0</v>
      </c>
      <c r="BT23" s="138">
        <f t="shared" si="11"/>
        <v>0</v>
      </c>
      <c r="BU23" s="138">
        <f t="shared" si="11"/>
        <v>0</v>
      </c>
      <c r="BV23" s="138">
        <f t="shared" si="11"/>
        <v>0</v>
      </c>
      <c r="BW23" s="138">
        <f t="shared" si="11"/>
        <v>0</v>
      </c>
      <c r="BX23" s="138">
        <f t="shared" si="11"/>
        <v>0</v>
      </c>
      <c r="BY23" s="138">
        <f t="shared" si="11"/>
        <v>0</v>
      </c>
      <c r="BZ23" s="138">
        <f t="shared" si="11"/>
        <v>0</v>
      </c>
      <c r="CA23" s="138">
        <f t="shared" ref="CA23:CP23" si="12">AVERAGE(CA20,CA22)</f>
        <v>0</v>
      </c>
      <c r="CB23" s="138">
        <f t="shared" si="12"/>
        <v>0</v>
      </c>
      <c r="CC23" s="138">
        <f t="shared" si="12"/>
        <v>0</v>
      </c>
      <c r="CD23" s="138">
        <f t="shared" si="12"/>
        <v>0</v>
      </c>
      <c r="CE23" s="138">
        <f t="shared" si="12"/>
        <v>0</v>
      </c>
      <c r="CF23" s="138">
        <f t="shared" si="12"/>
        <v>0</v>
      </c>
      <c r="CG23" s="138">
        <f t="shared" si="12"/>
        <v>0</v>
      </c>
      <c r="CH23" s="138">
        <f t="shared" si="12"/>
        <v>0</v>
      </c>
      <c r="CI23" s="138">
        <f t="shared" si="12"/>
        <v>0</v>
      </c>
      <c r="CJ23" s="138">
        <f t="shared" si="12"/>
        <v>0</v>
      </c>
      <c r="CK23" s="138">
        <f t="shared" si="12"/>
        <v>0</v>
      </c>
      <c r="CL23" s="138">
        <f t="shared" si="12"/>
        <v>0</v>
      </c>
      <c r="CM23" s="138">
        <f t="shared" si="12"/>
        <v>0</v>
      </c>
      <c r="CN23" s="138">
        <f t="shared" si="12"/>
        <v>0</v>
      </c>
      <c r="CO23" s="138">
        <f t="shared" si="12"/>
        <v>0</v>
      </c>
      <c r="CP23" s="138">
        <f t="shared" si="12"/>
        <v>0</v>
      </c>
    </row>
    <row r="24" spans="2:94" s="35" customFormat="1" ht="18" x14ac:dyDescent="0.25">
      <c r="B24" s="121"/>
      <c r="C24" s="44"/>
      <c r="D24" s="44"/>
      <c r="E24" s="45"/>
      <c r="F24" s="128" t="s">
        <v>122</v>
      </c>
      <c r="G24" s="129">
        <v>3.1199999999999999E-2</v>
      </c>
      <c r="H24" s="130"/>
      <c r="I24" s="130"/>
      <c r="J24" s="130"/>
      <c r="K24" s="130"/>
      <c r="L24" s="130"/>
      <c r="M24" s="130"/>
      <c r="N24" s="138">
        <f>+N23*$G24+N21</f>
        <v>0</v>
      </c>
      <c r="O24" s="138">
        <f t="shared" ref="O24:BZ24" si="13">+O23*$G24+O21</f>
        <v>1.2886148250792822</v>
      </c>
      <c r="P24" s="138">
        <f t="shared" si="13"/>
        <v>3.4267385463517992</v>
      </c>
      <c r="Q24" s="138">
        <f t="shared" si="13"/>
        <v>5.7891050852285453</v>
      </c>
      <c r="R24" s="138">
        <f t="shared" si="13"/>
        <v>8.2034447058758353</v>
      </c>
      <c r="S24" s="138">
        <f t="shared" si="13"/>
        <v>10.212475811757393</v>
      </c>
      <c r="T24" s="138">
        <f t="shared" si="13"/>
        <v>11.626844733378654</v>
      </c>
      <c r="U24" s="138">
        <f t="shared" si="13"/>
        <v>13.00099306159723</v>
      </c>
      <c r="V24" s="138">
        <f t="shared" si="13"/>
        <v>14.334354982633121</v>
      </c>
      <c r="W24" s="138">
        <f t="shared" si="13"/>
        <v>15.625862656846328</v>
      </c>
      <c r="X24" s="138">
        <f t="shared" si="13"/>
        <v>16.877202999176852</v>
      </c>
      <c r="Y24" s="138">
        <f t="shared" si="13"/>
        <v>16.419371873319825</v>
      </c>
      <c r="Z24" s="138">
        <f t="shared" si="13"/>
        <v>15.961540747462802</v>
      </c>
      <c r="AA24" s="138">
        <f>+AA23*$G24+AA21</f>
        <v>15.503709621605777</v>
      </c>
      <c r="AB24" s="138">
        <f t="shared" si="13"/>
        <v>15.045878495748754</v>
      </c>
      <c r="AC24" s="138">
        <f t="shared" si="13"/>
        <v>4.6512001584689013</v>
      </c>
      <c r="AD24" s="138">
        <f t="shared" si="13"/>
        <v>0</v>
      </c>
      <c r="AE24" s="138">
        <f t="shared" si="13"/>
        <v>0</v>
      </c>
      <c r="AF24" s="138">
        <f t="shared" si="13"/>
        <v>0</v>
      </c>
      <c r="AG24" s="138">
        <f t="shared" si="13"/>
        <v>0</v>
      </c>
      <c r="AH24" s="138">
        <f t="shared" si="13"/>
        <v>0</v>
      </c>
      <c r="AI24" s="138">
        <f t="shared" si="13"/>
        <v>0</v>
      </c>
      <c r="AJ24" s="138">
        <f t="shared" si="13"/>
        <v>0</v>
      </c>
      <c r="AK24" s="138">
        <f t="shared" si="13"/>
        <v>0</v>
      </c>
      <c r="AL24" s="138">
        <f t="shared" si="13"/>
        <v>0</v>
      </c>
      <c r="AM24" s="138">
        <f t="shared" si="13"/>
        <v>0</v>
      </c>
      <c r="AN24" s="138">
        <f t="shared" si="13"/>
        <v>0</v>
      </c>
      <c r="AO24" s="138">
        <f t="shared" si="13"/>
        <v>0</v>
      </c>
      <c r="AP24" s="138">
        <f t="shared" si="13"/>
        <v>0</v>
      </c>
      <c r="AQ24" s="138">
        <f t="shared" si="13"/>
        <v>0</v>
      </c>
      <c r="AR24" s="138">
        <f t="shared" si="13"/>
        <v>0</v>
      </c>
      <c r="AS24" s="138">
        <f t="shared" si="13"/>
        <v>0</v>
      </c>
      <c r="AT24" s="138">
        <f t="shared" si="13"/>
        <v>0</v>
      </c>
      <c r="AU24" s="138">
        <f t="shared" si="13"/>
        <v>0</v>
      </c>
      <c r="AV24" s="138">
        <f t="shared" si="13"/>
        <v>0</v>
      </c>
      <c r="AW24" s="138">
        <f t="shared" si="13"/>
        <v>0</v>
      </c>
      <c r="AX24" s="138">
        <f t="shared" si="13"/>
        <v>0</v>
      </c>
      <c r="AY24" s="138">
        <f t="shared" si="13"/>
        <v>0</v>
      </c>
      <c r="AZ24" s="138">
        <f t="shared" si="13"/>
        <v>0</v>
      </c>
      <c r="BA24" s="138">
        <f t="shared" si="13"/>
        <v>0</v>
      </c>
      <c r="BB24" s="138">
        <f t="shared" si="13"/>
        <v>0</v>
      </c>
      <c r="BC24" s="138">
        <f t="shared" si="13"/>
        <v>0</v>
      </c>
      <c r="BD24" s="138">
        <f t="shared" si="13"/>
        <v>0</v>
      </c>
      <c r="BE24" s="138">
        <f t="shared" si="13"/>
        <v>0</v>
      </c>
      <c r="BF24" s="138">
        <f t="shared" si="13"/>
        <v>0</v>
      </c>
      <c r="BG24" s="138">
        <f t="shared" si="13"/>
        <v>0</v>
      </c>
      <c r="BH24" s="138">
        <f t="shared" si="13"/>
        <v>0</v>
      </c>
      <c r="BI24" s="138">
        <f t="shared" si="13"/>
        <v>0</v>
      </c>
      <c r="BJ24" s="138">
        <f t="shared" si="13"/>
        <v>0</v>
      </c>
      <c r="BK24" s="138">
        <f t="shared" si="13"/>
        <v>0</v>
      </c>
      <c r="BL24" s="138">
        <f t="shared" si="13"/>
        <v>0</v>
      </c>
      <c r="BM24" s="138">
        <f t="shared" si="13"/>
        <v>0</v>
      </c>
      <c r="BN24" s="138">
        <f t="shared" si="13"/>
        <v>0</v>
      </c>
      <c r="BO24" s="138">
        <f t="shared" si="13"/>
        <v>0</v>
      </c>
      <c r="BP24" s="138">
        <f t="shared" si="13"/>
        <v>0</v>
      </c>
      <c r="BQ24" s="138">
        <f t="shared" si="13"/>
        <v>0</v>
      </c>
      <c r="BR24" s="138">
        <f t="shared" si="13"/>
        <v>0</v>
      </c>
      <c r="BS24" s="138">
        <f t="shared" si="13"/>
        <v>0</v>
      </c>
      <c r="BT24" s="138">
        <f t="shared" si="13"/>
        <v>0</v>
      </c>
      <c r="BU24" s="138">
        <f t="shared" si="13"/>
        <v>0</v>
      </c>
      <c r="BV24" s="138">
        <f t="shared" si="13"/>
        <v>0</v>
      </c>
      <c r="BW24" s="138">
        <f t="shared" si="13"/>
        <v>0</v>
      </c>
      <c r="BX24" s="138">
        <f t="shared" si="13"/>
        <v>0</v>
      </c>
      <c r="BY24" s="138">
        <f t="shared" si="13"/>
        <v>0</v>
      </c>
      <c r="BZ24" s="138">
        <f t="shared" si="13"/>
        <v>0</v>
      </c>
      <c r="CA24" s="138">
        <f t="shared" ref="CA24:CP24" si="14">+CA23*$G24+CA21</f>
        <v>0</v>
      </c>
      <c r="CB24" s="138">
        <f t="shared" si="14"/>
        <v>0</v>
      </c>
      <c r="CC24" s="138">
        <f t="shared" si="14"/>
        <v>0</v>
      </c>
      <c r="CD24" s="138">
        <f t="shared" si="14"/>
        <v>0</v>
      </c>
      <c r="CE24" s="138">
        <f t="shared" si="14"/>
        <v>0</v>
      </c>
      <c r="CF24" s="138">
        <f t="shared" si="14"/>
        <v>0</v>
      </c>
      <c r="CG24" s="138">
        <f t="shared" si="14"/>
        <v>0</v>
      </c>
      <c r="CH24" s="138">
        <f t="shared" si="14"/>
        <v>0</v>
      </c>
      <c r="CI24" s="138">
        <f t="shared" si="14"/>
        <v>0</v>
      </c>
      <c r="CJ24" s="138">
        <f t="shared" si="14"/>
        <v>0</v>
      </c>
      <c r="CK24" s="138">
        <f t="shared" si="14"/>
        <v>0</v>
      </c>
      <c r="CL24" s="138">
        <f t="shared" si="14"/>
        <v>0</v>
      </c>
      <c r="CM24" s="138">
        <f t="shared" si="14"/>
        <v>0</v>
      </c>
      <c r="CN24" s="138">
        <f t="shared" si="14"/>
        <v>0</v>
      </c>
      <c r="CO24" s="138">
        <f t="shared" si="14"/>
        <v>0</v>
      </c>
      <c r="CP24" s="138">
        <f t="shared" si="14"/>
        <v>0</v>
      </c>
    </row>
    <row r="25" spans="2:94" s="35" customFormat="1" ht="15" x14ac:dyDescent="0.2">
      <c r="B25" s="121"/>
      <c r="C25" s="44"/>
      <c r="D25" s="44"/>
      <c r="E25" s="45"/>
    </row>
    <row r="26" spans="2:94" s="35" customFormat="1" ht="15.75" thickBot="1" x14ac:dyDescent="0.25">
      <c r="B26" s="43"/>
      <c r="C26" s="44"/>
      <c r="D26" s="44"/>
      <c r="E26" s="45"/>
      <c r="F26" s="44"/>
      <c r="G26" s="44"/>
      <c r="H26" s="44"/>
      <c r="I26" s="46"/>
      <c r="J26" s="47"/>
    </row>
    <row r="27" spans="2:94" ht="15.75" thickBot="1" x14ac:dyDescent="0.25">
      <c r="B27" s="147" t="s">
        <v>123</v>
      </c>
      <c r="C27" s="148"/>
      <c r="D27" s="48"/>
      <c r="E27" s="49"/>
      <c r="F27" s="48"/>
      <c r="G27" s="48"/>
      <c r="H27" s="48"/>
      <c r="I27" s="50"/>
      <c r="J27" s="51"/>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row>
    <row r="28" spans="2:94" ht="115.5" thickBot="1" x14ac:dyDescent="0.25">
      <c r="B28" s="53" t="s">
        <v>5</v>
      </c>
      <c r="C28" s="54" t="s">
        <v>6</v>
      </c>
      <c r="D28" s="55" t="s">
        <v>7</v>
      </c>
      <c r="E28" s="55" t="s">
        <v>8</v>
      </c>
      <c r="F28" s="55" t="s">
        <v>9</v>
      </c>
      <c r="G28" s="55" t="s">
        <v>10</v>
      </c>
      <c r="H28" s="56"/>
      <c r="I28" s="57" t="s">
        <v>12</v>
      </c>
      <c r="J28" s="58" t="s">
        <v>13</v>
      </c>
      <c r="K28" s="58" t="s">
        <v>14</v>
      </c>
      <c r="L28" s="58" t="s">
        <v>15</v>
      </c>
      <c r="M28" s="58" t="s">
        <v>16</v>
      </c>
      <c r="N28" s="58" t="s">
        <v>17</v>
      </c>
      <c r="O28" s="58" t="s">
        <v>18</v>
      </c>
      <c r="P28" s="58" t="s">
        <v>19</v>
      </c>
      <c r="Q28" s="58" t="s">
        <v>20</v>
      </c>
      <c r="R28" s="58" t="s">
        <v>21</v>
      </c>
      <c r="S28" s="58" t="s">
        <v>22</v>
      </c>
      <c r="T28" s="58" t="s">
        <v>23</v>
      </c>
      <c r="U28" s="58" t="s">
        <v>24</v>
      </c>
      <c r="V28" s="58" t="s">
        <v>25</v>
      </c>
      <c r="W28" s="58" t="s">
        <v>26</v>
      </c>
      <c r="X28" s="58" t="s">
        <v>27</v>
      </c>
      <c r="Y28" s="58" t="s">
        <v>28</v>
      </c>
      <c r="Z28" s="58" t="s">
        <v>29</v>
      </c>
      <c r="AA28" s="58" t="s">
        <v>30</v>
      </c>
      <c r="AB28" s="58" t="s">
        <v>31</v>
      </c>
      <c r="AC28" s="58" t="s">
        <v>32</v>
      </c>
      <c r="AD28" s="58" t="s">
        <v>33</v>
      </c>
      <c r="AE28" s="58" t="s">
        <v>34</v>
      </c>
      <c r="AF28" s="58" t="s">
        <v>35</v>
      </c>
      <c r="AG28" s="58" t="s">
        <v>36</v>
      </c>
      <c r="AH28" s="58" t="s">
        <v>37</v>
      </c>
      <c r="AI28" s="58" t="s">
        <v>38</v>
      </c>
      <c r="AJ28" s="58" t="s">
        <v>39</v>
      </c>
      <c r="AK28" s="58" t="s">
        <v>40</v>
      </c>
      <c r="AL28" s="58" t="s">
        <v>41</v>
      </c>
      <c r="AM28" s="58" t="s">
        <v>42</v>
      </c>
      <c r="AN28" s="58" t="s">
        <v>43</v>
      </c>
      <c r="AO28" s="58" t="s">
        <v>44</v>
      </c>
      <c r="AP28" s="58" t="s">
        <v>45</v>
      </c>
      <c r="AQ28" s="58" t="s">
        <v>46</v>
      </c>
      <c r="AR28" s="58" t="s">
        <v>47</v>
      </c>
      <c r="AS28" s="58" t="s">
        <v>48</v>
      </c>
      <c r="AT28" s="58" t="s">
        <v>49</v>
      </c>
      <c r="AU28" s="58" t="s">
        <v>50</v>
      </c>
      <c r="AV28" s="58" t="s">
        <v>51</v>
      </c>
      <c r="AW28" s="58" t="s">
        <v>52</v>
      </c>
      <c r="AX28" s="58" t="s">
        <v>53</v>
      </c>
      <c r="AY28" s="58" t="s">
        <v>54</v>
      </c>
      <c r="AZ28" s="58" t="s">
        <v>55</v>
      </c>
      <c r="BA28" s="58" t="s">
        <v>56</v>
      </c>
      <c r="BB28" s="58" t="s">
        <v>57</v>
      </c>
      <c r="BC28" s="58" t="s">
        <v>58</v>
      </c>
      <c r="BD28" s="58" t="s">
        <v>59</v>
      </c>
      <c r="BE28" s="58" t="s">
        <v>60</v>
      </c>
      <c r="BF28" s="58" t="s">
        <v>61</v>
      </c>
      <c r="BG28" s="58" t="s">
        <v>62</v>
      </c>
      <c r="BH28" s="58" t="s">
        <v>63</v>
      </c>
      <c r="BI28" s="58" t="s">
        <v>64</v>
      </c>
      <c r="BJ28" s="58" t="s">
        <v>65</v>
      </c>
      <c r="BK28" s="58" t="s">
        <v>66</v>
      </c>
      <c r="BL28" s="58" t="s">
        <v>67</v>
      </c>
      <c r="BM28" s="58" t="s">
        <v>68</v>
      </c>
      <c r="BN28" s="58" t="s">
        <v>69</v>
      </c>
      <c r="BO28" s="58" t="s">
        <v>70</v>
      </c>
      <c r="BP28" s="58" t="s">
        <v>71</v>
      </c>
      <c r="BQ28" s="58" t="s">
        <v>72</v>
      </c>
      <c r="BR28" s="58" t="s">
        <v>73</v>
      </c>
      <c r="BS28" s="58" t="s">
        <v>74</v>
      </c>
      <c r="BT28" s="58" t="s">
        <v>75</v>
      </c>
      <c r="BU28" s="58" t="s">
        <v>76</v>
      </c>
      <c r="BV28" s="58" t="s">
        <v>77</v>
      </c>
      <c r="BW28" s="58" t="s">
        <v>78</v>
      </c>
      <c r="BX28" s="58" t="s">
        <v>79</v>
      </c>
      <c r="BY28" s="58" t="s">
        <v>80</v>
      </c>
      <c r="BZ28" s="58" t="s">
        <v>81</v>
      </c>
      <c r="CA28" s="58" t="s">
        <v>82</v>
      </c>
      <c r="CB28" s="58" t="s">
        <v>83</v>
      </c>
      <c r="CC28" s="58" t="s">
        <v>84</v>
      </c>
      <c r="CD28" s="58" t="s">
        <v>85</v>
      </c>
      <c r="CE28" s="58" t="s">
        <v>86</v>
      </c>
      <c r="CF28" s="58" t="s">
        <v>87</v>
      </c>
      <c r="CG28" s="58" t="s">
        <v>88</v>
      </c>
      <c r="CH28" s="58" t="s">
        <v>89</v>
      </c>
      <c r="CI28" s="58" t="s">
        <v>90</v>
      </c>
      <c r="CJ28" s="58" t="s">
        <v>91</v>
      </c>
      <c r="CK28" s="58" t="s">
        <v>92</v>
      </c>
      <c r="CL28" s="58" t="s">
        <v>93</v>
      </c>
      <c r="CM28" s="58" t="s">
        <v>94</v>
      </c>
      <c r="CN28" s="58" t="s">
        <v>95</v>
      </c>
      <c r="CO28" s="58" t="s">
        <v>96</v>
      </c>
      <c r="CP28" s="59" t="s">
        <v>97</v>
      </c>
    </row>
    <row r="29" spans="2:94" ht="15" x14ac:dyDescent="0.2">
      <c r="B29" s="141" t="s">
        <v>124</v>
      </c>
      <c r="C29" s="60"/>
      <c r="D29" s="19"/>
      <c r="E29" s="19" t="s">
        <v>104</v>
      </c>
      <c r="F29" s="20" t="s">
        <v>125</v>
      </c>
      <c r="G29" s="20"/>
      <c r="H29" s="19" t="s">
        <v>111</v>
      </c>
      <c r="I29" s="61"/>
      <c r="J29" s="62"/>
      <c r="K29" s="21"/>
      <c r="L29" s="22"/>
      <c r="M29" s="22"/>
      <c r="N29" s="23"/>
      <c r="O29" s="119">
        <v>0.96836754327160202</v>
      </c>
      <c r="P29" s="119">
        <v>1.2146240432716018</v>
      </c>
      <c r="Q29" s="119">
        <v>1.4643805432716019</v>
      </c>
      <c r="R29" s="119">
        <v>1.7331420432716018</v>
      </c>
      <c r="S29" s="119">
        <v>1.972118543271602</v>
      </c>
      <c r="T29" s="119">
        <v>0.95528804327160188</v>
      </c>
      <c r="U29" s="119">
        <v>1.1413340432716019</v>
      </c>
      <c r="V29" s="119">
        <v>1.3273800432716016</v>
      </c>
      <c r="W29" s="119">
        <v>1.5133385432716018</v>
      </c>
      <c r="X29" s="119">
        <v>1.6992970432716019</v>
      </c>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4"/>
    </row>
    <row r="30" spans="2:94" ht="15" x14ac:dyDescent="0.2">
      <c r="B30" s="149"/>
      <c r="C30" s="63"/>
      <c r="D30" s="26"/>
      <c r="E30" s="26" t="s">
        <v>104</v>
      </c>
      <c r="F30" s="28" t="s">
        <v>125</v>
      </c>
      <c r="G30" s="28"/>
      <c r="H30" s="26" t="s">
        <v>126</v>
      </c>
      <c r="I30" s="64"/>
      <c r="J30" s="65"/>
      <c r="K30" s="29"/>
      <c r="L30" s="30"/>
      <c r="M30" s="30"/>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2"/>
    </row>
    <row r="31" spans="2:94" ht="15" x14ac:dyDescent="0.2">
      <c r="B31" s="149"/>
      <c r="C31" s="63"/>
      <c r="D31" s="26"/>
      <c r="E31" s="26" t="s">
        <v>109</v>
      </c>
      <c r="F31" s="26" t="s">
        <v>127</v>
      </c>
      <c r="G31" s="26"/>
      <c r="H31" s="26" t="s">
        <v>111</v>
      </c>
      <c r="I31" s="66"/>
      <c r="J31" s="65"/>
      <c r="K31" s="29"/>
      <c r="L31" s="30"/>
      <c r="M31" s="30"/>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2"/>
    </row>
    <row r="32" spans="2:94" ht="15" x14ac:dyDescent="0.2">
      <c r="B32" s="149"/>
      <c r="C32" s="63"/>
      <c r="D32" s="26"/>
      <c r="E32" s="26" t="s">
        <v>109</v>
      </c>
      <c r="F32" s="26" t="s">
        <v>128</v>
      </c>
      <c r="G32" s="26"/>
      <c r="H32" s="26" t="s">
        <v>111</v>
      </c>
      <c r="I32" s="66"/>
      <c r="J32" s="65"/>
      <c r="K32" s="29"/>
      <c r="L32" s="30"/>
      <c r="M32" s="30"/>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2"/>
    </row>
    <row r="33" spans="2:94" ht="15" x14ac:dyDescent="0.2">
      <c r="B33" s="149"/>
      <c r="C33" s="63"/>
      <c r="D33" s="26"/>
      <c r="E33" s="26" t="s">
        <v>109</v>
      </c>
      <c r="F33" s="26" t="s">
        <v>129</v>
      </c>
      <c r="G33" s="26"/>
      <c r="H33" s="26" t="s">
        <v>111</v>
      </c>
      <c r="I33" s="66"/>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15" x14ac:dyDescent="0.2">
      <c r="B34" s="149"/>
      <c r="C34" s="63"/>
      <c r="D34" s="26"/>
      <c r="E34" s="26" t="s">
        <v>109</v>
      </c>
      <c r="F34" s="26" t="s">
        <v>130</v>
      </c>
      <c r="G34" s="26"/>
      <c r="H34" s="26" t="s">
        <v>111</v>
      </c>
      <c r="I34" s="64"/>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49"/>
      <c r="C35" s="63"/>
      <c r="D35" s="26"/>
      <c r="E35" s="26" t="s">
        <v>109</v>
      </c>
      <c r="F35" s="26" t="s">
        <v>131</v>
      </c>
      <c r="G35" s="26"/>
      <c r="H35" s="26" t="s">
        <v>111</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132</v>
      </c>
      <c r="G36" s="26"/>
      <c r="H36" s="26" t="s">
        <v>111</v>
      </c>
      <c r="I36" s="64"/>
      <c r="J36" s="67"/>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75" thickBot="1" x14ac:dyDescent="0.25">
      <c r="B37" s="149"/>
      <c r="C37" s="63"/>
      <c r="D37" s="26"/>
      <c r="E37" s="26" t="s">
        <v>109</v>
      </c>
      <c r="F37" s="26" t="s">
        <v>133</v>
      </c>
      <c r="G37" s="26"/>
      <c r="H37" s="26" t="s">
        <v>111</v>
      </c>
      <c r="I37" s="66"/>
      <c r="J37" s="67"/>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134</v>
      </c>
      <c r="G38" s="26"/>
      <c r="H38" s="26" t="s">
        <v>111</v>
      </c>
      <c r="I38" s="66"/>
      <c r="J38" s="67"/>
      <c r="K38" s="29"/>
      <c r="L38" s="30"/>
      <c r="M38" s="30"/>
      <c r="N38" s="31"/>
      <c r="O38" s="119">
        <v>9.9399477405066499</v>
      </c>
      <c r="P38" s="119">
        <v>16.731999060651788</v>
      </c>
      <c r="Q38" s="119">
        <v>18.864416946130518</v>
      </c>
      <c r="R38" s="119">
        <v>19.719323322576606</v>
      </c>
      <c r="S38" s="119">
        <v>17.067485726161216</v>
      </c>
      <c r="T38" s="119">
        <v>12.891215834193639</v>
      </c>
      <c r="U38" s="119">
        <v>12.891215834193639</v>
      </c>
      <c r="V38" s="119">
        <v>12.886851334193638</v>
      </c>
      <c r="W38" s="119">
        <v>12.874144834193638</v>
      </c>
      <c r="X38" s="119">
        <v>12.874144834193638</v>
      </c>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49"/>
      <c r="C39" s="63"/>
      <c r="D39" s="26"/>
      <c r="E39" s="26" t="s">
        <v>109</v>
      </c>
      <c r="F39" s="26" t="s">
        <v>134</v>
      </c>
      <c r="G39" s="26"/>
      <c r="H39" s="26" t="s">
        <v>111</v>
      </c>
      <c r="I39" s="66"/>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c r="D40" s="26"/>
      <c r="E40" s="26" t="s">
        <v>109</v>
      </c>
      <c r="F40" s="26" t="s">
        <v>134</v>
      </c>
      <c r="G40" s="26"/>
      <c r="H40" s="26" t="s">
        <v>111</v>
      </c>
      <c r="I40" s="66"/>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134</v>
      </c>
      <c r="G41" s="26"/>
      <c r="H41" s="26" t="s">
        <v>111</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134</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x14ac:dyDescent="0.2">
      <c r="B43" s="149"/>
      <c r="C43" s="63"/>
      <c r="D43" s="26"/>
      <c r="E43" s="26" t="s">
        <v>109</v>
      </c>
      <c r="F43" s="26" t="s">
        <v>135</v>
      </c>
      <c r="G43" s="26"/>
      <c r="H43" s="26" t="s">
        <v>111</v>
      </c>
      <c r="I43" s="68"/>
      <c r="J43" s="30"/>
      <c r="K43" s="30"/>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x14ac:dyDescent="0.2">
      <c r="B44" s="149"/>
      <c r="C44" s="63"/>
      <c r="D44" s="26"/>
      <c r="E44" s="26" t="s">
        <v>109</v>
      </c>
      <c r="F44" s="26" t="s">
        <v>136</v>
      </c>
      <c r="G44" s="26"/>
      <c r="H44" s="26" t="s">
        <v>111</v>
      </c>
      <c r="I44" s="68"/>
      <c r="J44" s="30"/>
      <c r="K44" s="30"/>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x14ac:dyDescent="0.2">
      <c r="B45" s="149"/>
      <c r="C45" s="63"/>
      <c r="D45" s="26"/>
      <c r="E45" s="26" t="s">
        <v>109</v>
      </c>
      <c r="F45" s="26" t="s">
        <v>137</v>
      </c>
      <c r="G45" s="26"/>
      <c r="H45" s="26" t="s">
        <v>111</v>
      </c>
      <c r="I45" s="68"/>
      <c r="J45" s="30"/>
      <c r="K45" s="30"/>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49"/>
      <c r="C46" s="63"/>
      <c r="D46" s="26"/>
      <c r="E46" s="26" t="s">
        <v>109</v>
      </c>
      <c r="F46" s="26" t="s">
        <v>138</v>
      </c>
      <c r="G46" s="26"/>
      <c r="H46" s="26" t="s">
        <v>111</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28.5" x14ac:dyDescent="0.2">
      <c r="B47" s="149"/>
      <c r="C47" s="63"/>
      <c r="D47" s="26"/>
      <c r="E47" s="26" t="s">
        <v>109</v>
      </c>
      <c r="F47" s="26" t="s">
        <v>139</v>
      </c>
      <c r="G47" s="26"/>
      <c r="H47" s="26" t="s">
        <v>111</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140</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49"/>
      <c r="C49" s="63"/>
      <c r="D49" s="26"/>
      <c r="E49" s="26" t="s">
        <v>109</v>
      </c>
      <c r="F49" s="26" t="s">
        <v>141</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49"/>
      <c r="C50" s="63"/>
      <c r="D50" s="26"/>
      <c r="E50" s="26" t="s">
        <v>109</v>
      </c>
      <c r="F50" s="26" t="s">
        <v>142</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49"/>
      <c r="C51" s="63"/>
      <c r="D51" s="26"/>
      <c r="E51" s="26" t="s">
        <v>109</v>
      </c>
      <c r="F51" s="26" t="s">
        <v>143</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49"/>
      <c r="C52" s="63"/>
      <c r="D52" s="26"/>
      <c r="E52" s="26" t="s">
        <v>109</v>
      </c>
      <c r="F52" s="26" t="s">
        <v>144</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145</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146</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49"/>
      <c r="C55" s="63"/>
      <c r="D55" s="26"/>
      <c r="E55" s="26" t="s">
        <v>109</v>
      </c>
      <c r="F55" s="26" t="s">
        <v>147</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148</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149</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150</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151</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152</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49"/>
      <c r="C61" s="63"/>
      <c r="D61" s="26"/>
      <c r="E61" s="26" t="s">
        <v>109</v>
      </c>
      <c r="F61" s="26" t="s">
        <v>153</v>
      </c>
      <c r="G61" s="26"/>
      <c r="H61" s="26" t="s">
        <v>111</v>
      </c>
      <c r="I61" s="30"/>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154</v>
      </c>
      <c r="G62" s="26"/>
      <c r="H62" s="26" t="s">
        <v>111</v>
      </c>
      <c r="I62" s="30"/>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155</v>
      </c>
      <c r="G63" s="26"/>
      <c r="H63" s="26" t="s">
        <v>111</v>
      </c>
      <c r="I63" s="30"/>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156</v>
      </c>
      <c r="G64" s="26"/>
      <c r="H64" s="26" t="s">
        <v>111</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157</v>
      </c>
      <c r="G65" s="26"/>
      <c r="H65" s="26" t="s">
        <v>111</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158</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49"/>
      <c r="C67" s="63"/>
      <c r="D67" s="26"/>
      <c r="E67" s="26" t="s">
        <v>159</v>
      </c>
      <c r="F67" s="26"/>
      <c r="G67" s="26"/>
      <c r="H67" s="26"/>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49"/>
      <c r="C68" s="69"/>
      <c r="D68" s="31"/>
      <c r="E68" s="26" t="s">
        <v>160</v>
      </c>
      <c r="F68" s="26"/>
      <c r="G68" s="31"/>
      <c r="H68" s="31"/>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ht="15" thickBot="1" x14ac:dyDescent="0.25">
      <c r="B69" s="150"/>
      <c r="C69" s="70"/>
      <c r="D69" s="71"/>
      <c r="E69" s="72" t="s">
        <v>161</v>
      </c>
      <c r="F69" s="72"/>
      <c r="G69" s="71"/>
      <c r="H69" s="71"/>
      <c r="I69" s="73"/>
      <c r="J69" s="73"/>
      <c r="K69" s="73"/>
      <c r="L69" s="73"/>
      <c r="M69" s="73"/>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42"/>
    </row>
    <row r="71" spans="2:94" ht="15" thickBot="1" x14ac:dyDescent="0.25"/>
    <row r="72" spans="2:94" ht="29.25" thickBot="1" x14ac:dyDescent="0.25">
      <c r="B72" s="74" t="s">
        <v>1</v>
      </c>
      <c r="C72" s="4" t="str">
        <f>'[1]TITLE PAGE'!$D$18</f>
        <v>Essex and Suffolk Water</v>
      </c>
      <c r="D72" s="74" t="s">
        <v>2</v>
      </c>
      <c r="E72" s="75"/>
    </row>
    <row r="73" spans="2:94" ht="15" thickBot="1" x14ac:dyDescent="0.25">
      <c r="B73" s="9"/>
      <c r="C73" s="9"/>
      <c r="D73" s="9"/>
      <c r="E73" s="9"/>
    </row>
    <row r="74" spans="2:94" ht="15.75" thickBot="1" x14ac:dyDescent="0.25">
      <c r="B74" s="139" t="s">
        <v>162</v>
      </c>
      <c r="C74" s="140"/>
      <c r="D74" s="76" t="s">
        <v>163</v>
      </c>
      <c r="E74" s="76" t="s">
        <v>163</v>
      </c>
      <c r="F74" s="77"/>
      <c r="G74" s="77"/>
      <c r="H74" s="77"/>
      <c r="I74" s="77"/>
      <c r="J74" s="77"/>
      <c r="K74" s="77"/>
      <c r="L74" s="78"/>
      <c r="M74" s="77"/>
    </row>
    <row r="75" spans="2:94" x14ac:dyDescent="0.2">
      <c r="B75" s="79" t="s">
        <v>164</v>
      </c>
      <c r="C75" s="80"/>
      <c r="D75" s="81"/>
      <c r="E75" s="35"/>
      <c r="F75" s="77"/>
      <c r="G75" s="77"/>
      <c r="H75" s="77"/>
      <c r="I75" s="77"/>
      <c r="J75" s="77"/>
      <c r="K75" s="77"/>
      <c r="L75" s="78"/>
      <c r="M75" s="77"/>
      <c r="N75" s="2">
        <f>I15</f>
        <v>134.75764554534419</v>
      </c>
    </row>
    <row r="76" spans="2:94" x14ac:dyDescent="0.2">
      <c r="B76" s="82" t="s">
        <v>165</v>
      </c>
      <c r="C76" s="77" t="s">
        <v>166</v>
      </c>
      <c r="D76" s="83">
        <f>3.5%</f>
        <v>3.5000000000000003E-2</v>
      </c>
      <c r="E76" s="35"/>
      <c r="F76" s="77"/>
      <c r="G76" s="77"/>
      <c r="H76" s="77"/>
      <c r="I76" s="77"/>
      <c r="J76" s="77"/>
      <c r="K76" s="77"/>
      <c r="L76" s="78"/>
      <c r="M76" s="77"/>
    </row>
    <row r="77" spans="2:94" x14ac:dyDescent="0.2">
      <c r="B77" s="82" t="s">
        <v>167</v>
      </c>
      <c r="C77" s="77" t="s">
        <v>121</v>
      </c>
      <c r="D77" s="83">
        <v>2.92E-2</v>
      </c>
      <c r="E77" s="35"/>
      <c r="F77" s="77"/>
      <c r="G77" s="77"/>
      <c r="H77" s="77"/>
      <c r="I77" s="77"/>
      <c r="J77" s="77"/>
      <c r="K77" s="77"/>
      <c r="L77" s="78"/>
      <c r="M77" s="77"/>
    </row>
    <row r="78" spans="2:94" x14ac:dyDescent="0.2">
      <c r="B78" s="82" t="s">
        <v>168</v>
      </c>
      <c r="C78" s="77" t="s">
        <v>169</v>
      </c>
      <c r="D78" s="84">
        <v>5</v>
      </c>
      <c r="E78" s="35"/>
      <c r="F78" s="77"/>
      <c r="G78" s="77"/>
      <c r="H78" s="77"/>
      <c r="I78" s="77"/>
      <c r="J78" s="77"/>
      <c r="K78" s="77"/>
      <c r="L78" s="78"/>
      <c r="M78" s="77"/>
    </row>
    <row r="79" spans="2:94" x14ac:dyDescent="0.2">
      <c r="B79" s="82" t="s">
        <v>170</v>
      </c>
      <c r="C79" s="77" t="s">
        <v>171</v>
      </c>
      <c r="D79" s="85">
        <v>1000</v>
      </c>
      <c r="E79" s="35"/>
      <c r="F79" s="77"/>
      <c r="G79" s="77"/>
      <c r="H79" s="77"/>
      <c r="I79" s="77"/>
      <c r="J79" s="77"/>
      <c r="K79" s="77"/>
      <c r="L79" s="78"/>
      <c r="M79" s="77"/>
    </row>
    <row r="80" spans="2:94" x14ac:dyDescent="0.2">
      <c r="B80" s="86" t="s">
        <v>172</v>
      </c>
      <c r="C80" s="87" t="s">
        <v>173</v>
      </c>
      <c r="D80" s="88">
        <f>1/D78</f>
        <v>0.2</v>
      </c>
      <c r="E80" s="35"/>
      <c r="F80" s="77"/>
      <c r="G80" s="77"/>
      <c r="H80" s="77"/>
      <c r="I80" s="77"/>
      <c r="J80" s="77"/>
      <c r="K80" s="77"/>
      <c r="L80" s="78"/>
      <c r="M80" s="77"/>
    </row>
    <row r="81" spans="2:13" x14ac:dyDescent="0.2">
      <c r="B81" s="78"/>
      <c r="C81" s="77"/>
      <c r="D81" s="77"/>
      <c r="E81" s="77"/>
      <c r="F81" s="77"/>
      <c r="G81" s="77"/>
      <c r="H81" s="77"/>
      <c r="I81" s="77"/>
      <c r="J81" s="77"/>
      <c r="K81" s="77"/>
      <c r="L81" s="78"/>
      <c r="M81" s="77"/>
    </row>
    <row r="82" spans="2:13" ht="15" thickBot="1" x14ac:dyDescent="0.25">
      <c r="B82" s="78"/>
      <c r="C82" s="77"/>
      <c r="D82" s="77"/>
      <c r="E82" s="89">
        <v>1</v>
      </c>
      <c r="F82" s="89">
        <v>2</v>
      </c>
      <c r="G82" s="89">
        <v>3</v>
      </c>
      <c r="H82" s="89">
        <v>4</v>
      </c>
      <c r="I82" s="89">
        <v>5</v>
      </c>
      <c r="K82" s="77"/>
      <c r="L82" s="78"/>
      <c r="M82" s="77"/>
    </row>
    <row r="83" spans="2:13" x14ac:dyDescent="0.2">
      <c r="B83" s="90"/>
      <c r="C83" s="91"/>
      <c r="D83" s="91"/>
      <c r="E83" s="92" t="s">
        <v>174</v>
      </c>
      <c r="F83" s="92" t="s">
        <v>175</v>
      </c>
      <c r="G83" s="92" t="s">
        <v>176</v>
      </c>
      <c r="H83" s="92" t="s">
        <v>177</v>
      </c>
      <c r="I83" s="93" t="s">
        <v>178</v>
      </c>
      <c r="J83" s="77"/>
      <c r="K83" s="162" t="s">
        <v>179</v>
      </c>
      <c r="L83" s="163"/>
      <c r="M83" s="77"/>
    </row>
    <row r="84" spans="2:13" ht="15" thickBot="1" x14ac:dyDescent="0.25">
      <c r="B84" s="94" t="s">
        <v>180</v>
      </c>
      <c r="C84" s="95" t="s">
        <v>108</v>
      </c>
      <c r="D84" s="95"/>
      <c r="E84" s="96">
        <f>1/((1+$D$76)^(E82))</f>
        <v>0.96618357487922713</v>
      </c>
      <c r="F84" s="96">
        <f t="shared" ref="F84:I84" si="15">1/((1+$D$76)^(F82))</f>
        <v>0.93351070036640305</v>
      </c>
      <c r="G84" s="96">
        <f t="shared" si="15"/>
        <v>0.90194270566802237</v>
      </c>
      <c r="H84" s="96">
        <f t="shared" si="15"/>
        <v>0.87144222769857238</v>
      </c>
      <c r="I84" s="96">
        <f t="shared" si="15"/>
        <v>0.84197316685852419</v>
      </c>
      <c r="J84" s="77"/>
      <c r="K84" s="164" t="s">
        <v>181</v>
      </c>
      <c r="L84" s="165"/>
      <c r="M84" s="77"/>
    </row>
    <row r="85" spans="2:13" ht="15" thickBot="1" x14ac:dyDescent="0.25">
      <c r="B85" s="78"/>
      <c r="C85" s="77"/>
      <c r="D85" s="77"/>
      <c r="E85" s="77"/>
      <c r="F85" s="77"/>
      <c r="G85" s="77"/>
      <c r="H85" s="77"/>
      <c r="I85" s="77"/>
      <c r="J85" s="77"/>
      <c r="K85" s="97"/>
      <c r="L85" s="98"/>
      <c r="M85" s="77"/>
    </row>
    <row r="86" spans="2:13" x14ac:dyDescent="0.2">
      <c r="B86" s="99" t="s">
        <v>182</v>
      </c>
      <c r="C86" s="100"/>
      <c r="D86" s="100"/>
      <c r="E86" s="101"/>
      <c r="F86" s="101"/>
      <c r="G86" s="101"/>
      <c r="H86" s="101"/>
      <c r="I86" s="102"/>
      <c r="J86" s="77"/>
      <c r="K86" s="97"/>
      <c r="L86" s="98"/>
      <c r="M86" s="77"/>
    </row>
    <row r="87" spans="2:13" x14ac:dyDescent="0.2">
      <c r="B87" s="103"/>
      <c r="C87" s="104"/>
      <c r="D87" s="105" t="s">
        <v>183</v>
      </c>
      <c r="E87" s="106" t="s">
        <v>174</v>
      </c>
      <c r="F87" s="106" t="s">
        <v>175</v>
      </c>
      <c r="G87" s="106" t="s">
        <v>176</v>
      </c>
      <c r="H87" s="106" t="s">
        <v>177</v>
      </c>
      <c r="I87" s="107" t="s">
        <v>178</v>
      </c>
      <c r="J87" s="77"/>
      <c r="K87" s="97"/>
      <c r="L87" s="98"/>
      <c r="M87" s="77"/>
    </row>
    <row r="88" spans="2:13" x14ac:dyDescent="0.2">
      <c r="B88" s="97" t="s">
        <v>184</v>
      </c>
      <c r="C88" s="77" t="s">
        <v>116</v>
      </c>
      <c r="D88" s="108" t="s">
        <v>185</v>
      </c>
      <c r="E88" s="109">
        <f>D79</f>
        <v>1000</v>
      </c>
      <c r="F88" s="109">
        <f>E90</f>
        <v>800</v>
      </c>
      <c r="G88" s="109">
        <f>F90</f>
        <v>600</v>
      </c>
      <c r="H88" s="109">
        <f>G90</f>
        <v>400</v>
      </c>
      <c r="I88" s="110">
        <f>H90</f>
        <v>200</v>
      </c>
      <c r="J88" s="77"/>
      <c r="K88" s="166" t="s">
        <v>186</v>
      </c>
      <c r="L88" s="167"/>
      <c r="M88" s="77"/>
    </row>
    <row r="89" spans="2:13" x14ac:dyDescent="0.2">
      <c r="B89" s="97" t="s">
        <v>187</v>
      </c>
      <c r="C89" s="77" t="s">
        <v>118</v>
      </c>
      <c r="D89" s="108" t="s">
        <v>185</v>
      </c>
      <c r="E89" s="109">
        <f>$E$88*$D$80</f>
        <v>200</v>
      </c>
      <c r="F89" s="109">
        <f>$E$88*$D$80</f>
        <v>200</v>
      </c>
      <c r="G89" s="109">
        <f>$E$88*$D$80</f>
        <v>200</v>
      </c>
      <c r="H89" s="109">
        <f>$E$88*$D$80</f>
        <v>200</v>
      </c>
      <c r="I89" s="110">
        <f>$E$88*$D$80</f>
        <v>200</v>
      </c>
      <c r="J89" s="77"/>
      <c r="K89" s="168" t="s">
        <v>188</v>
      </c>
      <c r="L89" s="169"/>
      <c r="M89" s="77"/>
    </row>
    <row r="90" spans="2:13" x14ac:dyDescent="0.2">
      <c r="B90" s="97" t="s">
        <v>189</v>
      </c>
      <c r="C90" s="77" t="s">
        <v>119</v>
      </c>
      <c r="D90" s="108" t="s">
        <v>185</v>
      </c>
      <c r="E90" s="109">
        <f>E88-E89</f>
        <v>800</v>
      </c>
      <c r="F90" s="109">
        <f>F88-F89</f>
        <v>600</v>
      </c>
      <c r="G90" s="109">
        <f>G88-G89</f>
        <v>400</v>
      </c>
      <c r="H90" s="109">
        <f>H88-H89</f>
        <v>200</v>
      </c>
      <c r="I90" s="110">
        <f>I88-I89</f>
        <v>0</v>
      </c>
      <c r="J90" s="77"/>
      <c r="K90" s="170" t="s">
        <v>190</v>
      </c>
      <c r="L90" s="171"/>
      <c r="M90" s="77"/>
    </row>
    <row r="91" spans="2:13" x14ac:dyDescent="0.2">
      <c r="B91" s="97" t="s">
        <v>191</v>
      </c>
      <c r="C91" s="77" t="s">
        <v>120</v>
      </c>
      <c r="D91" s="108" t="s">
        <v>185</v>
      </c>
      <c r="E91" s="109">
        <f>AVERAGE(E88,E90)</f>
        <v>900</v>
      </c>
      <c r="F91" s="109">
        <f>AVERAGE(F88,F90)</f>
        <v>700</v>
      </c>
      <c r="G91" s="109">
        <f>AVERAGE(G88,G90)</f>
        <v>500</v>
      </c>
      <c r="H91" s="109">
        <f>AVERAGE(H88,H90)</f>
        <v>300</v>
      </c>
      <c r="I91" s="110">
        <f>AVERAGE(I88,I90)</f>
        <v>100</v>
      </c>
      <c r="J91" s="77"/>
      <c r="K91" s="170" t="s">
        <v>192</v>
      </c>
      <c r="L91" s="171"/>
      <c r="M91" s="77"/>
    </row>
    <row r="92" spans="2:13" x14ac:dyDescent="0.2">
      <c r="B92" s="97" t="s">
        <v>193</v>
      </c>
      <c r="C92" s="77" t="s">
        <v>106</v>
      </c>
      <c r="D92" s="108" t="s">
        <v>185</v>
      </c>
      <c r="E92" s="109">
        <f>(E91*($D$77))+E89</f>
        <v>226.28</v>
      </c>
      <c r="F92" s="109">
        <f>(F91*($D$77))+F89</f>
        <v>220.44</v>
      </c>
      <c r="G92" s="109">
        <f>(G91*($D$77))+G89</f>
        <v>214.6</v>
      </c>
      <c r="H92" s="109">
        <f>(H91*($D$77))+H89</f>
        <v>208.76</v>
      </c>
      <c r="I92" s="110">
        <f>(I91*($D$77))+I89</f>
        <v>202.92</v>
      </c>
      <c r="J92" s="77"/>
      <c r="K92" s="151" t="s">
        <v>194</v>
      </c>
      <c r="L92" s="152"/>
      <c r="M92" s="77"/>
    </row>
    <row r="93" spans="2:13" x14ac:dyDescent="0.2">
      <c r="B93" s="97" t="s">
        <v>195</v>
      </c>
      <c r="C93" s="77" t="s">
        <v>196</v>
      </c>
      <c r="D93" s="108" t="s">
        <v>185</v>
      </c>
      <c r="E93" s="109">
        <f>E92*E84</f>
        <v>218.62801932367151</v>
      </c>
      <c r="F93" s="109">
        <f>F92*F84</f>
        <v>205.78309878876988</v>
      </c>
      <c r="G93" s="109">
        <f>G92*G84</f>
        <v>193.55690463635759</v>
      </c>
      <c r="H93" s="109">
        <f>H92*H84</f>
        <v>181.92227945435397</v>
      </c>
      <c r="I93" s="110">
        <f>I92*I84</f>
        <v>170.85319501893173</v>
      </c>
      <c r="J93" s="77"/>
      <c r="K93" s="151" t="s">
        <v>197</v>
      </c>
      <c r="L93" s="152"/>
      <c r="M93" s="77"/>
    </row>
    <row r="94" spans="2:13" x14ac:dyDescent="0.2">
      <c r="B94" s="97"/>
      <c r="C94" s="77"/>
      <c r="D94" s="108"/>
      <c r="E94" s="109"/>
      <c r="F94" s="109"/>
      <c r="G94" s="109"/>
      <c r="H94" s="109"/>
      <c r="I94" s="110"/>
      <c r="J94" s="77"/>
      <c r="K94" s="97"/>
      <c r="L94" s="98"/>
      <c r="M94" s="77"/>
    </row>
    <row r="95" spans="2:13" x14ac:dyDescent="0.2">
      <c r="B95" s="97" t="s">
        <v>198</v>
      </c>
      <c r="C95" s="111" t="s">
        <v>199</v>
      </c>
      <c r="D95" s="112" t="s">
        <v>185</v>
      </c>
      <c r="E95" s="113">
        <f>SUM(E93:I93)</f>
        <v>970.74349722208467</v>
      </c>
      <c r="F95" s="109"/>
      <c r="G95" s="109"/>
      <c r="H95" s="109"/>
      <c r="I95" s="110"/>
      <c r="J95" s="77"/>
      <c r="K95" s="151" t="s">
        <v>200</v>
      </c>
      <c r="L95" s="152"/>
      <c r="M95" s="77"/>
    </row>
    <row r="96" spans="2:13" ht="15" thickBot="1" x14ac:dyDescent="0.25">
      <c r="B96" s="114"/>
      <c r="C96" s="95"/>
      <c r="D96" s="115"/>
      <c r="E96" s="95"/>
      <c r="F96" s="95"/>
      <c r="G96" s="95"/>
      <c r="H96" s="95"/>
      <c r="I96" s="116"/>
      <c r="J96" s="77"/>
      <c r="K96" s="94"/>
      <c r="L96" s="116"/>
      <c r="M96" s="77"/>
    </row>
    <row r="97" spans="2:13" x14ac:dyDescent="0.2">
      <c r="B97" s="78"/>
      <c r="C97" s="77"/>
      <c r="D97" s="77"/>
      <c r="E97" s="77"/>
      <c r="F97" s="77"/>
      <c r="G97" s="77"/>
      <c r="H97" s="77"/>
      <c r="I97" s="77"/>
      <c r="J97" s="77"/>
      <c r="K97" s="78"/>
      <c r="L97" s="77"/>
      <c r="M97" s="77"/>
    </row>
    <row r="98" spans="2:13" ht="15" thickBot="1" x14ac:dyDescent="0.25">
      <c r="B98" s="78"/>
      <c r="C98" s="77"/>
      <c r="D98" s="77"/>
      <c r="E98" s="77"/>
      <c r="F98" s="77"/>
      <c r="G98" s="77"/>
      <c r="H98" s="77"/>
      <c r="I98" s="77"/>
      <c r="J98" s="77"/>
      <c r="K98" s="78"/>
      <c r="L98" s="77"/>
      <c r="M98" s="77"/>
    </row>
    <row r="99" spans="2:13" x14ac:dyDescent="0.2">
      <c r="B99" s="153" t="s">
        <v>201</v>
      </c>
      <c r="C99" s="154"/>
      <c r="D99" s="154"/>
      <c r="E99" s="154"/>
      <c r="F99" s="154"/>
      <c r="G99" s="154"/>
      <c r="H99" s="154"/>
      <c r="I99" s="155"/>
      <c r="J99" s="77"/>
      <c r="K99" s="78"/>
      <c r="L99" s="77"/>
      <c r="M99" s="77"/>
    </row>
    <row r="100" spans="2:13" x14ac:dyDescent="0.2">
      <c r="B100" s="156"/>
      <c r="C100" s="157"/>
      <c r="D100" s="157"/>
      <c r="E100" s="157"/>
      <c r="F100" s="157"/>
      <c r="G100" s="157"/>
      <c r="H100" s="157"/>
      <c r="I100" s="158"/>
      <c r="K100" s="77"/>
      <c r="L100" s="78"/>
      <c r="M100" s="77"/>
    </row>
    <row r="101" spans="2:13" x14ac:dyDescent="0.2">
      <c r="B101" s="156"/>
      <c r="C101" s="157"/>
      <c r="D101" s="157"/>
      <c r="E101" s="157"/>
      <c r="F101" s="157"/>
      <c r="G101" s="157"/>
      <c r="H101" s="157"/>
      <c r="I101" s="158"/>
    </row>
    <row r="102" spans="2:13" x14ac:dyDescent="0.2">
      <c r="B102" s="156"/>
      <c r="C102" s="157"/>
      <c r="D102" s="157"/>
      <c r="E102" s="157"/>
      <c r="F102" s="157"/>
      <c r="G102" s="157"/>
      <c r="H102" s="157"/>
      <c r="I102" s="158"/>
    </row>
    <row r="103" spans="2:13" x14ac:dyDescent="0.2">
      <c r="B103" s="156"/>
      <c r="C103" s="157"/>
      <c r="D103" s="157"/>
      <c r="E103" s="157"/>
      <c r="F103" s="157"/>
      <c r="G103" s="157"/>
      <c r="H103" s="157"/>
      <c r="I103" s="158"/>
    </row>
    <row r="104" spans="2:13" x14ac:dyDescent="0.2">
      <c r="B104" s="156"/>
      <c r="C104" s="157"/>
      <c r="D104" s="157"/>
      <c r="E104" s="157"/>
      <c r="F104" s="157"/>
      <c r="G104" s="157"/>
      <c r="H104" s="157"/>
      <c r="I104" s="158"/>
    </row>
    <row r="105" spans="2:13" x14ac:dyDescent="0.2">
      <c r="B105" s="156"/>
      <c r="C105" s="157"/>
      <c r="D105" s="157"/>
      <c r="E105" s="157"/>
      <c r="F105" s="157"/>
      <c r="G105" s="157"/>
      <c r="H105" s="157"/>
      <c r="I105" s="158"/>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ht="15" thickBot="1" x14ac:dyDescent="0.25">
      <c r="B123" s="159"/>
      <c r="C123" s="160"/>
      <c r="D123" s="160"/>
      <c r="E123" s="160"/>
      <c r="F123" s="160"/>
      <c r="G123" s="160"/>
      <c r="H123" s="160"/>
      <c r="I123" s="161"/>
    </row>
  </sheetData>
  <mergeCells count="16">
    <mergeCell ref="K92:L92"/>
    <mergeCell ref="K93:L93"/>
    <mergeCell ref="K95:L95"/>
    <mergeCell ref="B99:I123"/>
    <mergeCell ref="K83:L83"/>
    <mergeCell ref="K84:L84"/>
    <mergeCell ref="K88:L88"/>
    <mergeCell ref="K89:L89"/>
    <mergeCell ref="K90:L90"/>
    <mergeCell ref="K91:L91"/>
    <mergeCell ref="B74:C74"/>
    <mergeCell ref="B5:C5"/>
    <mergeCell ref="B7:B15"/>
    <mergeCell ref="I15:M15"/>
    <mergeCell ref="B27:C27"/>
    <mergeCell ref="B29:B69"/>
  </mergeCells>
  <dataValidations count="4">
    <dataValidation type="list" allowBlank="1" showInputMessage="1" showErrorMessage="1" sqref="F29:G30" xr:uid="{2E91EA29-C937-4D62-B580-7D76EA38191B}">
      <formula1>INDIRECT(IFERROR(RIGHT(#REF!,LEN(#REF!)-FIND(" ",#REF!)),#REF!)&amp;"Subs")</formula1>
    </dataValidation>
    <dataValidation type="list" allowBlank="1" showInputMessage="1" showErrorMessage="1" sqref="F31:G49" xr:uid="{6791C85B-3A59-408B-92BD-37CD3D8B7E9E}">
      <formula1>INDIRECT(IFERROR(RIGHT($C31,LEN($C31)-FIND(" ",$C31)),$C31)&amp;"Subs")</formula1>
    </dataValidation>
    <dataValidation type="list" allowBlank="1" showInputMessage="1" showErrorMessage="1" sqref="H26:H27 H12:H13 H29:H67" xr:uid="{B554E9FC-C69B-43BB-8991-B86F986BF6A8}">
      <formula1>"Fixed,Variable"</formula1>
    </dataValidation>
    <dataValidation type="list" allowBlank="1" showInputMessage="1" showErrorMessage="1" sqref="F67:F69 E26:E27 E12:E13 E29:E69" xr:uid="{3CB8EDC1-8A34-423C-A73B-EF734EB77DA3}">
      <formula1>Variables</formula1>
    </dataValidation>
  </dataValidations>
  <hyperlinks>
    <hyperlink ref="G3" location="'TITLE PAGE'!A1" display="Back to title page" xr:uid="{6690C13D-54B4-42CC-922B-1989A1ABF04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BD38-914D-40D9-8002-C00A3D4A5CF4}">
  <dimension ref="A1:CP125"/>
  <sheetViews>
    <sheetView topLeftCell="E1" zoomScale="70" zoomScaleNormal="70" workbookViewId="0">
      <selection activeCell="O8" sqref="O8"/>
    </sheetView>
  </sheetViews>
  <sheetFormatPr defaultColWidth="11.85546875" defaultRowHeight="14.25" x14ac:dyDescent="0.2"/>
  <cols>
    <col min="1" max="1" width="7.85546875" style="2"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5"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tr">
        <f>'[1]TITLE PAGE'!$D$18</f>
        <v>Essex and Suffolk Water</v>
      </c>
      <c r="D3" s="5" t="s">
        <v>2</v>
      </c>
      <c r="E3" s="6">
        <v>2</v>
      </c>
      <c r="F3" s="7"/>
      <c r="G3" s="8" t="s">
        <v>3</v>
      </c>
      <c r="H3" s="9"/>
      <c r="I3" s="7"/>
      <c r="J3" s="10"/>
    </row>
    <row r="4" spans="1:94" ht="15" thickBot="1" x14ac:dyDescent="0.25"/>
    <row r="5" spans="1:94" ht="15.75" thickBot="1" x14ac:dyDescent="0.25">
      <c r="B5" s="139" t="s">
        <v>4</v>
      </c>
      <c r="C5" s="140"/>
      <c r="D5" s="10"/>
      <c r="E5" s="10"/>
      <c r="F5" s="10"/>
      <c r="G5" s="10"/>
      <c r="H5" s="10"/>
      <c r="I5" s="10"/>
      <c r="J5" s="10"/>
      <c r="K5" s="10"/>
      <c r="O5" s="118"/>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41" t="s">
        <v>98</v>
      </c>
      <c r="C7" s="18" t="s">
        <v>210</v>
      </c>
      <c r="D7" s="19" t="s">
        <v>211</v>
      </c>
      <c r="E7" s="19" t="s">
        <v>101</v>
      </c>
      <c r="F7" s="20" t="s">
        <v>102</v>
      </c>
      <c r="G7" s="20">
        <v>10</v>
      </c>
      <c r="H7" s="20" t="s">
        <v>103</v>
      </c>
      <c r="I7" s="21"/>
      <c r="J7" s="22"/>
      <c r="K7" s="22"/>
      <c r="L7" s="22"/>
      <c r="M7" s="22"/>
      <c r="N7" s="23"/>
      <c r="O7" s="119">
        <f>'[2]Metering Option 6'!O9</f>
        <v>33.865492174750685</v>
      </c>
      <c r="P7" s="119">
        <f>'[2]Metering Option 6'!P9</f>
        <v>33.904427955885751</v>
      </c>
      <c r="Q7" s="119">
        <f>'[2]Metering Option 6'!Q9</f>
        <v>33.915177955885753</v>
      </c>
      <c r="R7" s="119">
        <f>'[2]Metering Option 6'!R9</f>
        <v>33.925927955885747</v>
      </c>
      <c r="S7" s="119">
        <f>'[2]Metering Option 6'!S9</f>
        <v>33.772470360885748</v>
      </c>
      <c r="T7" s="119">
        <f>'[2]Metering Option 6'!T9</f>
        <v>10.954410688670304</v>
      </c>
      <c r="U7" s="119">
        <f>'[2]Metering Option 6'!U9</f>
        <v>10.954410688670304</v>
      </c>
      <c r="V7" s="119">
        <f>'[2]Metering Option 6'!V9</f>
        <v>10.954410688670304</v>
      </c>
      <c r="W7" s="119">
        <f>'[2]Metering Option 6'!W9</f>
        <v>10.954410688670304</v>
      </c>
      <c r="X7" s="119">
        <f>'[2]Metering Option 6'!X9</f>
        <v>10.954410688670304</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42"/>
      <c r="C8" s="25"/>
      <c r="D8" s="26"/>
      <c r="E8" s="26" t="s">
        <v>104</v>
      </c>
      <c r="F8" s="28" t="s">
        <v>102</v>
      </c>
      <c r="G8" s="28"/>
      <c r="H8" s="28" t="s">
        <v>105</v>
      </c>
      <c r="I8" s="29"/>
      <c r="J8" s="30"/>
      <c r="K8" s="30"/>
      <c r="L8" s="30"/>
      <c r="M8" s="30"/>
      <c r="N8" s="31"/>
      <c r="O8" s="120">
        <f>'[2]Metering Option 6'!O12</f>
        <v>1.9530920663890556</v>
      </c>
      <c r="P8" s="120">
        <f>'[2]Metering Option 6'!P12</f>
        <v>2.4087491108401911</v>
      </c>
      <c r="Q8" s="120">
        <f>'[2]Metering Option 6'!Q12</f>
        <v>2.8665176108401913</v>
      </c>
      <c r="R8" s="120">
        <f>'[2]Metering Option 6'!R12</f>
        <v>3.3260361108401906</v>
      </c>
      <c r="S8" s="120">
        <f>'[2]Metering Option 6'!S12</f>
        <v>3.786639610840191</v>
      </c>
      <c r="T8" s="120">
        <f>'[2]Metering Option 6'!T12</f>
        <v>1.8315006132833721E-2</v>
      </c>
      <c r="U8" s="120">
        <f>'[2]Metering Option 6'!U12</f>
        <v>3.1426006132833723E-2</v>
      </c>
      <c r="V8" s="120">
        <f>'[2]Metering Option 6'!V12</f>
        <v>4.453700613283372E-2</v>
      </c>
      <c r="W8" s="120">
        <f>'[2]Metering Option 6'!W12</f>
        <v>5.7648006132833725E-2</v>
      </c>
      <c r="X8" s="120">
        <f>'[2]Metering Option 6'!X12</f>
        <v>7.0759006132833729E-2</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42"/>
      <c r="C9" s="25"/>
      <c r="D9" s="26"/>
      <c r="E9" s="26" t="s">
        <v>106</v>
      </c>
      <c r="F9" s="27"/>
      <c r="G9" s="27"/>
      <c r="H9" s="28" t="s">
        <v>105</v>
      </c>
      <c r="I9" s="29"/>
      <c r="J9" s="30"/>
      <c r="K9" s="30"/>
      <c r="L9" s="30"/>
      <c r="M9" s="30"/>
      <c r="N9" s="31"/>
      <c r="O9" s="131">
        <f t="shared" ref="O9:AB9" si="0">O24</f>
        <v>4.390322405534679</v>
      </c>
      <c r="P9" s="131">
        <f t="shared" si="0"/>
        <v>8.6800321101504867</v>
      </c>
      <c r="Q9" s="131">
        <f t="shared" si="0"/>
        <v>12.865353629543929</v>
      </c>
      <c r="R9" s="131">
        <f t="shared" si="0"/>
        <v>16.946253423715007</v>
      </c>
      <c r="S9" s="131">
        <f t="shared" si="0"/>
        <v>20.901410080047924</v>
      </c>
      <c r="T9" s="131">
        <f t="shared" si="0"/>
        <v>21.793063372948868</v>
      </c>
      <c r="U9" s="131">
        <f t="shared" si="0"/>
        <v>22.650538904501161</v>
      </c>
      <c r="V9" s="131">
        <f t="shared" si="0"/>
        <v>23.473836674704803</v>
      </c>
      <c r="W9" s="131">
        <f t="shared" si="0"/>
        <v>24.262956683559793</v>
      </c>
      <c r="X9" s="131">
        <f t="shared" si="0"/>
        <v>25.017898931066128</v>
      </c>
      <c r="Y9" s="131">
        <f t="shared" si="0"/>
        <v>24.318533615544595</v>
      </c>
      <c r="Z9" s="131">
        <f t="shared" si="0"/>
        <v>23.619168300023063</v>
      </c>
      <c r="AA9" s="131">
        <f t="shared" si="0"/>
        <v>22.91980298450153</v>
      </c>
      <c r="AB9" s="131">
        <f t="shared" si="0"/>
        <v>5.0313000452762999</v>
      </c>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42"/>
      <c r="C10" s="25"/>
      <c r="D10" s="26"/>
      <c r="E10" s="26" t="s">
        <v>107</v>
      </c>
      <c r="F10" s="132">
        <v>3.5000000000000003E-2</v>
      </c>
      <c r="G10" s="27"/>
      <c r="H10" s="28" t="s">
        <v>105</v>
      </c>
      <c r="I10" s="29"/>
      <c r="J10" s="30"/>
      <c r="K10" s="30"/>
      <c r="L10" s="30"/>
      <c r="M10" s="30"/>
      <c r="N10" s="31"/>
      <c r="O10" s="133">
        <f>$F$10</f>
        <v>3.5000000000000003E-2</v>
      </c>
      <c r="P10" s="133">
        <f t="shared" ref="P10:AB10" si="1">$F$10</f>
        <v>3.5000000000000003E-2</v>
      </c>
      <c r="Q10" s="133">
        <f t="shared" si="1"/>
        <v>3.5000000000000003E-2</v>
      </c>
      <c r="R10" s="133">
        <f t="shared" si="1"/>
        <v>3.5000000000000003E-2</v>
      </c>
      <c r="S10" s="133">
        <f t="shared" si="1"/>
        <v>3.5000000000000003E-2</v>
      </c>
      <c r="T10" s="133">
        <f t="shared" si="1"/>
        <v>3.5000000000000003E-2</v>
      </c>
      <c r="U10" s="133">
        <f t="shared" si="1"/>
        <v>3.5000000000000003E-2</v>
      </c>
      <c r="V10" s="133">
        <f t="shared" si="1"/>
        <v>3.5000000000000003E-2</v>
      </c>
      <c r="W10" s="133">
        <f t="shared" si="1"/>
        <v>3.5000000000000003E-2</v>
      </c>
      <c r="X10" s="133">
        <f t="shared" si="1"/>
        <v>3.5000000000000003E-2</v>
      </c>
      <c r="Y10" s="133">
        <f t="shared" si="1"/>
        <v>3.5000000000000003E-2</v>
      </c>
      <c r="Z10" s="133">
        <f t="shared" si="1"/>
        <v>3.5000000000000003E-2</v>
      </c>
      <c r="AA10" s="133">
        <f t="shared" si="1"/>
        <v>3.5000000000000003E-2</v>
      </c>
      <c r="AB10" s="133">
        <f t="shared" si="1"/>
        <v>3.5000000000000003E-2</v>
      </c>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42"/>
      <c r="C11" s="25"/>
      <c r="D11" s="26"/>
      <c r="E11" s="26" t="s">
        <v>108</v>
      </c>
      <c r="F11" s="27"/>
      <c r="G11" s="27"/>
      <c r="H11" s="28" t="s">
        <v>105</v>
      </c>
      <c r="I11" s="29"/>
      <c r="J11" s="30"/>
      <c r="K11" s="30"/>
      <c r="L11" s="30"/>
      <c r="M11" s="30"/>
      <c r="N11" s="31"/>
      <c r="O11" s="134">
        <f>1/(1+O10)</f>
        <v>0.96618357487922713</v>
      </c>
      <c r="P11" s="134">
        <f t="shared" ref="P11:AB11" si="2">1/(1+P10)</f>
        <v>0.96618357487922713</v>
      </c>
      <c r="Q11" s="134">
        <f t="shared" si="2"/>
        <v>0.96618357487922713</v>
      </c>
      <c r="R11" s="134">
        <f t="shared" si="2"/>
        <v>0.96618357487922713</v>
      </c>
      <c r="S11" s="134">
        <f t="shared" si="2"/>
        <v>0.96618357487922713</v>
      </c>
      <c r="T11" s="134">
        <f t="shared" si="2"/>
        <v>0.96618357487922713</v>
      </c>
      <c r="U11" s="134">
        <f t="shared" si="2"/>
        <v>0.96618357487922713</v>
      </c>
      <c r="V11" s="134">
        <f t="shared" si="2"/>
        <v>0.96618357487922713</v>
      </c>
      <c r="W11" s="134">
        <f t="shared" si="2"/>
        <v>0.96618357487922713</v>
      </c>
      <c r="X11" s="134">
        <f t="shared" si="2"/>
        <v>0.96618357487922713</v>
      </c>
      <c r="Y11" s="134">
        <f t="shared" si="2"/>
        <v>0.96618357487922713</v>
      </c>
      <c r="Z11" s="134">
        <f t="shared" si="2"/>
        <v>0.96618357487922713</v>
      </c>
      <c r="AA11" s="134">
        <f t="shared" si="2"/>
        <v>0.96618357487922713</v>
      </c>
      <c r="AB11" s="134">
        <f t="shared" si="2"/>
        <v>0.96618357487922713</v>
      </c>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42"/>
      <c r="C12" s="25"/>
      <c r="D12" s="26"/>
      <c r="E12" s="26" t="s">
        <v>109</v>
      </c>
      <c r="F12" s="26" t="s">
        <v>110</v>
      </c>
      <c r="G12" s="26"/>
      <c r="H12" s="26" t="s">
        <v>111</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42"/>
      <c r="C13" s="25"/>
      <c r="D13" s="26"/>
      <c r="E13" s="28" t="s">
        <v>109</v>
      </c>
      <c r="F13" s="26" t="s">
        <v>112</v>
      </c>
      <c r="G13" s="26"/>
      <c r="H13" s="33" t="s">
        <v>111</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42"/>
      <c r="C14" s="36"/>
      <c r="D14" s="37"/>
      <c r="E14" s="38" t="s">
        <v>113</v>
      </c>
      <c r="F14" s="37"/>
      <c r="G14" s="37"/>
      <c r="H14" s="37" t="s">
        <v>103</v>
      </c>
      <c r="I14" s="39"/>
      <c r="J14" s="40"/>
      <c r="K14" s="40"/>
      <c r="L14" s="40"/>
      <c r="M14" s="40"/>
      <c r="N14" s="41" t="str">
        <f t="shared" ref="N14:BY14" si="3">IF((N8+N9)*N11&lt;&gt;0,(N8+N9)*N11,"")</f>
        <v/>
      </c>
      <c r="O14" s="41">
        <f>IF((O8+O9)*O11&lt;&gt;0,(O8+O9)*O11,"")</f>
        <v>6.1289028714238984</v>
      </c>
      <c r="P14" s="41">
        <f>IF((P8+P9)*P11&lt;&gt;0,(P8+P9)*P11,"")</f>
        <v>10.713798281150414</v>
      </c>
      <c r="Q14" s="41">
        <f t="shared" si="3"/>
        <v>15.19987559457403</v>
      </c>
      <c r="R14" s="41">
        <f t="shared" si="3"/>
        <v>19.586753173483284</v>
      </c>
      <c r="S14" s="41">
        <f t="shared" si="3"/>
        <v>23.853188107138276</v>
      </c>
      <c r="T14" s="41">
        <f t="shared" si="3"/>
        <v>21.07379553534464</v>
      </c>
      <c r="U14" s="41">
        <f t="shared" si="3"/>
        <v>21.914941942641541</v>
      </c>
      <c r="V14" s="41">
        <f t="shared" si="3"/>
        <v>22.723066358297235</v>
      </c>
      <c r="W14" s="41">
        <f t="shared" si="3"/>
        <v>23.498168782311719</v>
      </c>
      <c r="X14" s="41">
        <f t="shared" si="3"/>
        <v>24.24024921468499</v>
      </c>
      <c r="Y14" s="41">
        <f t="shared" si="3"/>
        <v>23.496167744487533</v>
      </c>
      <c r="Z14" s="41">
        <f t="shared" si="3"/>
        <v>22.820452463790399</v>
      </c>
      <c r="AA14" s="41">
        <f t="shared" si="3"/>
        <v>22.144737183093266</v>
      </c>
      <c r="AB14" s="41">
        <f t="shared" si="3"/>
        <v>4.8611594640350724</v>
      </c>
      <c r="AC14" s="41" t="str">
        <f t="shared" si="3"/>
        <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43"/>
      <c r="C15" s="36"/>
      <c r="D15" s="37"/>
      <c r="E15" s="38" t="s">
        <v>114</v>
      </c>
      <c r="F15" s="37"/>
      <c r="G15" s="37"/>
      <c r="H15" s="37" t="s">
        <v>103</v>
      </c>
      <c r="I15" s="144">
        <f>IF(SUM($N$14:$CP$14)&lt;&gt;0,SUM($N$14:$CP$14),"")</f>
        <v>262.2552567164563</v>
      </c>
      <c r="J15" s="145"/>
      <c r="K15" s="145"/>
      <c r="L15" s="145"/>
      <c r="M15" s="146"/>
    </row>
    <row r="16" spans="1:94" s="35" customFormat="1" ht="15" x14ac:dyDescent="0.2">
      <c r="B16" s="121"/>
      <c r="C16" s="44"/>
      <c r="D16" s="44"/>
      <c r="E16" s="45"/>
      <c r="F16" s="44"/>
      <c r="G16" s="44"/>
      <c r="H16" s="44"/>
      <c r="I16" s="122">
        <f>I15</f>
        <v>262.2552567164563</v>
      </c>
      <c r="J16" s="122"/>
      <c r="K16" s="122"/>
      <c r="L16" s="122"/>
      <c r="M16" s="122"/>
    </row>
    <row r="17" spans="2:94" s="35" customFormat="1" ht="15" x14ac:dyDescent="0.2">
      <c r="B17" s="121"/>
      <c r="C17" s="44"/>
      <c r="D17" s="44"/>
      <c r="E17" s="45"/>
      <c r="F17" s="44"/>
      <c r="G17" s="44"/>
      <c r="H17" s="44"/>
      <c r="I17" s="122"/>
      <c r="J17" s="122"/>
      <c r="K17" s="122"/>
      <c r="L17" s="122"/>
      <c r="M17" s="122"/>
    </row>
    <row r="18" spans="2:94" s="35" customFormat="1" ht="15.75" thickBot="1" x14ac:dyDescent="0.25">
      <c r="B18" s="121"/>
      <c r="C18" s="44"/>
      <c r="D18" s="44"/>
      <c r="E18" s="45"/>
      <c r="F18" s="44"/>
      <c r="G18" s="44"/>
      <c r="H18" s="44"/>
      <c r="I18" s="122"/>
      <c r="J18" s="122"/>
      <c r="K18" s="122"/>
      <c r="L18" s="122"/>
      <c r="M18" s="122"/>
    </row>
    <row r="19" spans="2:94" s="35" customFormat="1" ht="18" x14ac:dyDescent="0.25">
      <c r="B19" s="121"/>
      <c r="C19" s="44"/>
      <c r="D19" s="44"/>
      <c r="E19" s="45"/>
      <c r="F19" s="123" t="s">
        <v>115</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21"/>
      <c r="C20" s="44"/>
      <c r="D20" s="44"/>
      <c r="E20" s="45"/>
      <c r="F20" s="124" t="s">
        <v>116</v>
      </c>
      <c r="G20" s="125" t="s">
        <v>117</v>
      </c>
      <c r="H20" s="126"/>
      <c r="I20" s="126"/>
      <c r="J20" s="126"/>
      <c r="K20" s="126"/>
      <c r="L20" s="126"/>
      <c r="M20" s="126"/>
      <c r="N20" s="135">
        <f>+N7</f>
        <v>0</v>
      </c>
      <c r="O20" s="136">
        <f>+O7+N22</f>
        <v>33.865492174750685</v>
      </c>
      <c r="P20" s="136">
        <f>+P7+O22</f>
        <v>64.383370913161372</v>
      </c>
      <c r="Q20" s="136">
        <f>+Q7+P22</f>
        <v>91.521556855983476</v>
      </c>
      <c r="R20" s="136">
        <f>+R7+Q22</f>
        <v>115.278975003217</v>
      </c>
      <c r="S20" s="136">
        <f>+S7+R22</f>
        <v>135.49034275986196</v>
      </c>
      <c r="T20" s="136">
        <f t="shared" ref="T20:CE20" si="5">+T7+S22</f>
        <v>129.50640380820289</v>
      </c>
      <c r="U20" s="136">
        <f t="shared" si="5"/>
        <v>122.42702378767679</v>
      </c>
      <c r="V20" s="136">
        <f>+V7+U22</f>
        <v>114.25220269828365</v>
      </c>
      <c r="W20" s="136">
        <f t="shared" si="5"/>
        <v>104.9819405400235</v>
      </c>
      <c r="X20" s="136">
        <f>+X7+W22</f>
        <v>94.616237312896303</v>
      </c>
      <c r="Y20" s="136">
        <f t="shared" si="5"/>
        <v>72.200682328231778</v>
      </c>
      <c r="Z20" s="136">
        <f>+Z7+Y22</f>
        <v>49.785127343567247</v>
      </c>
      <c r="AA20" s="136">
        <f t="shared" si="5"/>
        <v>27.369572358902715</v>
      </c>
      <c r="AB20" s="136">
        <f t="shared" si="5"/>
        <v>4.9540173742381839</v>
      </c>
      <c r="AC20" s="136">
        <f>+AC7+AB22</f>
        <v>0</v>
      </c>
      <c r="AD20" s="136">
        <f t="shared" si="5"/>
        <v>0</v>
      </c>
      <c r="AE20" s="136">
        <f t="shared" si="5"/>
        <v>0</v>
      </c>
      <c r="AF20" s="136">
        <f t="shared" si="5"/>
        <v>0</v>
      </c>
      <c r="AG20" s="136">
        <f t="shared" si="5"/>
        <v>0</v>
      </c>
      <c r="AH20" s="136">
        <f t="shared" si="5"/>
        <v>0</v>
      </c>
      <c r="AI20" s="136">
        <f t="shared" si="5"/>
        <v>0</v>
      </c>
      <c r="AJ20" s="136">
        <f t="shared" si="5"/>
        <v>0</v>
      </c>
      <c r="AK20" s="136">
        <f t="shared" si="5"/>
        <v>0</v>
      </c>
      <c r="AL20" s="136">
        <f t="shared" si="5"/>
        <v>0</v>
      </c>
      <c r="AM20" s="136">
        <f t="shared" si="5"/>
        <v>0</v>
      </c>
      <c r="AN20" s="136">
        <f t="shared" si="5"/>
        <v>0</v>
      </c>
      <c r="AO20" s="136">
        <f t="shared" si="5"/>
        <v>0</v>
      </c>
      <c r="AP20" s="136">
        <f t="shared" si="5"/>
        <v>0</v>
      </c>
      <c r="AQ20" s="136">
        <f t="shared" si="5"/>
        <v>0</v>
      </c>
      <c r="AR20" s="136">
        <f t="shared" si="5"/>
        <v>0</v>
      </c>
      <c r="AS20" s="136">
        <f t="shared" si="5"/>
        <v>0</v>
      </c>
      <c r="AT20" s="136">
        <f t="shared" si="5"/>
        <v>0</v>
      </c>
      <c r="AU20" s="136">
        <f t="shared" si="5"/>
        <v>0</v>
      </c>
      <c r="AV20" s="136">
        <f t="shared" si="5"/>
        <v>0</v>
      </c>
      <c r="AW20" s="136">
        <f t="shared" si="5"/>
        <v>0</v>
      </c>
      <c r="AX20" s="136">
        <f t="shared" si="5"/>
        <v>0</v>
      </c>
      <c r="AY20" s="136">
        <f t="shared" si="5"/>
        <v>0</v>
      </c>
      <c r="AZ20" s="136">
        <f t="shared" si="5"/>
        <v>0</v>
      </c>
      <c r="BA20" s="136">
        <f t="shared" si="5"/>
        <v>0</v>
      </c>
      <c r="BB20" s="136">
        <f t="shared" si="5"/>
        <v>0</v>
      </c>
      <c r="BC20" s="136">
        <f t="shared" si="5"/>
        <v>0</v>
      </c>
      <c r="BD20" s="136">
        <f t="shared" si="5"/>
        <v>0</v>
      </c>
      <c r="BE20" s="136">
        <f t="shared" si="5"/>
        <v>0</v>
      </c>
      <c r="BF20" s="136">
        <f t="shared" si="5"/>
        <v>0</v>
      </c>
      <c r="BG20" s="136">
        <f t="shared" si="5"/>
        <v>0</v>
      </c>
      <c r="BH20" s="136">
        <f t="shared" si="5"/>
        <v>0</v>
      </c>
      <c r="BI20" s="136">
        <f t="shared" si="5"/>
        <v>0</v>
      </c>
      <c r="BJ20" s="136">
        <f t="shared" si="5"/>
        <v>0</v>
      </c>
      <c r="BK20" s="136">
        <f t="shared" si="5"/>
        <v>0</v>
      </c>
      <c r="BL20" s="136">
        <f t="shared" si="5"/>
        <v>0</v>
      </c>
      <c r="BM20" s="136">
        <f t="shared" si="5"/>
        <v>0</v>
      </c>
      <c r="BN20" s="136">
        <f t="shared" si="5"/>
        <v>0</v>
      </c>
      <c r="BO20" s="136">
        <f t="shared" si="5"/>
        <v>0</v>
      </c>
      <c r="BP20" s="136">
        <f t="shared" si="5"/>
        <v>0</v>
      </c>
      <c r="BQ20" s="136">
        <f t="shared" si="5"/>
        <v>0</v>
      </c>
      <c r="BR20" s="136">
        <f t="shared" si="5"/>
        <v>0</v>
      </c>
      <c r="BS20" s="136">
        <f t="shared" si="5"/>
        <v>0</v>
      </c>
      <c r="BT20" s="136">
        <f t="shared" si="5"/>
        <v>0</v>
      </c>
      <c r="BU20" s="136">
        <f t="shared" si="5"/>
        <v>0</v>
      </c>
      <c r="BV20" s="136">
        <f t="shared" si="5"/>
        <v>0</v>
      </c>
      <c r="BW20" s="136">
        <f t="shared" si="5"/>
        <v>0</v>
      </c>
      <c r="BX20" s="136">
        <f t="shared" si="5"/>
        <v>0</v>
      </c>
      <c r="BY20" s="136">
        <f t="shared" si="5"/>
        <v>0</v>
      </c>
      <c r="BZ20" s="136">
        <f t="shared" si="5"/>
        <v>0</v>
      </c>
      <c r="CA20" s="136">
        <f t="shared" si="5"/>
        <v>0</v>
      </c>
      <c r="CB20" s="136">
        <f t="shared" si="5"/>
        <v>0</v>
      </c>
      <c r="CC20" s="136">
        <f t="shared" si="5"/>
        <v>0</v>
      </c>
      <c r="CD20" s="136">
        <f t="shared" si="5"/>
        <v>0</v>
      </c>
      <c r="CE20" s="136">
        <f t="shared" si="5"/>
        <v>0</v>
      </c>
      <c r="CF20" s="136">
        <f t="shared" ref="CF20:CP20" si="6">+CF7+CE22</f>
        <v>0</v>
      </c>
      <c r="CG20" s="136">
        <f t="shared" si="6"/>
        <v>0</v>
      </c>
      <c r="CH20" s="136">
        <f t="shared" si="6"/>
        <v>0</v>
      </c>
      <c r="CI20" s="136">
        <f t="shared" si="6"/>
        <v>0</v>
      </c>
      <c r="CJ20" s="136">
        <f t="shared" si="6"/>
        <v>0</v>
      </c>
      <c r="CK20" s="136">
        <f t="shared" si="6"/>
        <v>0</v>
      </c>
      <c r="CL20" s="136">
        <f t="shared" si="6"/>
        <v>0</v>
      </c>
      <c r="CM20" s="136">
        <f t="shared" si="6"/>
        <v>0</v>
      </c>
      <c r="CN20" s="136">
        <f t="shared" si="6"/>
        <v>0</v>
      </c>
      <c r="CO20" s="136">
        <f t="shared" si="6"/>
        <v>0</v>
      </c>
      <c r="CP20" s="136">
        <f t="shared" si="6"/>
        <v>0</v>
      </c>
    </row>
    <row r="21" spans="2:94" s="35" customFormat="1" ht="18" x14ac:dyDescent="0.25">
      <c r="B21" s="121"/>
      <c r="C21" s="44"/>
      <c r="D21" s="44"/>
      <c r="E21" s="45"/>
      <c r="F21" s="124" t="s">
        <v>118</v>
      </c>
      <c r="G21" s="124">
        <v>10</v>
      </c>
      <c r="H21" s="126"/>
      <c r="I21" s="126"/>
      <c r="J21" s="126"/>
      <c r="K21" s="126"/>
      <c r="L21" s="126"/>
      <c r="M21" s="126"/>
      <c r="N21" s="137">
        <f>IF(N20=0,0,+N7/$G21)</f>
        <v>0</v>
      </c>
      <c r="O21" s="138">
        <f t="shared" ref="O21:BZ21" si="7">MIN(IF(O20=0,0,+O7/$G21)+N21,O20)</f>
        <v>3.3865492174750687</v>
      </c>
      <c r="P21" s="138">
        <f t="shared" si="7"/>
        <v>6.7769920130636443</v>
      </c>
      <c r="Q21" s="138">
        <f>MIN(IF(Q20=0,0,+Q7/$G21)+P21,Q20)</f>
        <v>10.168509808652219</v>
      </c>
      <c r="R21" s="138">
        <f t="shared" si="7"/>
        <v>13.561102604240794</v>
      </c>
      <c r="S21" s="138">
        <f>MIN(IF(S20=0,0,+S7/$G21)+R21,S20)</f>
        <v>16.938349640329371</v>
      </c>
      <c r="T21" s="138">
        <f t="shared" si="7"/>
        <v>18.033790709196403</v>
      </c>
      <c r="U21" s="138">
        <f t="shared" si="7"/>
        <v>19.129231778063435</v>
      </c>
      <c r="V21" s="138">
        <f t="shared" si="7"/>
        <v>20.224672846930467</v>
      </c>
      <c r="W21" s="138">
        <f t="shared" si="7"/>
        <v>21.320113915797499</v>
      </c>
      <c r="X21" s="138">
        <f>MIN(IF(X20=0,0,+X7/$G21)+W21,X20)</f>
        <v>22.415554984664531</v>
      </c>
      <c r="Y21" s="138">
        <f t="shared" si="7"/>
        <v>22.415554984664531</v>
      </c>
      <c r="Z21" s="138">
        <f t="shared" si="7"/>
        <v>22.415554984664531</v>
      </c>
      <c r="AA21" s="138">
        <f t="shared" si="7"/>
        <v>22.415554984664531</v>
      </c>
      <c r="AB21" s="138">
        <f>MIN(IF(AB20=0,0,+AB7/$G21)+AA21,AB20)</f>
        <v>4.9540173742381839</v>
      </c>
      <c r="AC21" s="138">
        <f>MIN(IF(AC20=0,0,+AC7/$G21)+AB21,AC20)</f>
        <v>0</v>
      </c>
      <c r="AD21" s="138">
        <f>MIN(IF(AD20=0,0,+AD7/$G21)+AC21,AD20)</f>
        <v>0</v>
      </c>
      <c r="AE21" s="138">
        <f t="shared" si="7"/>
        <v>0</v>
      </c>
      <c r="AF21" s="138">
        <f t="shared" si="7"/>
        <v>0</v>
      </c>
      <c r="AG21" s="138">
        <f t="shared" si="7"/>
        <v>0</v>
      </c>
      <c r="AH21" s="138">
        <f t="shared" si="7"/>
        <v>0</v>
      </c>
      <c r="AI21" s="138">
        <f t="shared" si="7"/>
        <v>0</v>
      </c>
      <c r="AJ21" s="138">
        <f t="shared" si="7"/>
        <v>0</v>
      </c>
      <c r="AK21" s="138">
        <f t="shared" si="7"/>
        <v>0</v>
      </c>
      <c r="AL21" s="138">
        <f t="shared" si="7"/>
        <v>0</v>
      </c>
      <c r="AM21" s="138">
        <f t="shared" si="7"/>
        <v>0</v>
      </c>
      <c r="AN21" s="138">
        <f t="shared" si="7"/>
        <v>0</v>
      </c>
      <c r="AO21" s="138">
        <f t="shared" si="7"/>
        <v>0</v>
      </c>
      <c r="AP21" s="138">
        <f t="shared" si="7"/>
        <v>0</v>
      </c>
      <c r="AQ21" s="138">
        <f t="shared" si="7"/>
        <v>0</v>
      </c>
      <c r="AR21" s="138">
        <f t="shared" si="7"/>
        <v>0</v>
      </c>
      <c r="AS21" s="138">
        <f t="shared" si="7"/>
        <v>0</v>
      </c>
      <c r="AT21" s="138">
        <f t="shared" si="7"/>
        <v>0</v>
      </c>
      <c r="AU21" s="138">
        <f t="shared" si="7"/>
        <v>0</v>
      </c>
      <c r="AV21" s="138">
        <f t="shared" si="7"/>
        <v>0</v>
      </c>
      <c r="AW21" s="138">
        <f t="shared" si="7"/>
        <v>0</v>
      </c>
      <c r="AX21" s="138">
        <f t="shared" si="7"/>
        <v>0</v>
      </c>
      <c r="AY21" s="138">
        <f t="shared" si="7"/>
        <v>0</v>
      </c>
      <c r="AZ21" s="138">
        <f t="shared" si="7"/>
        <v>0</v>
      </c>
      <c r="BA21" s="138">
        <f t="shared" si="7"/>
        <v>0</v>
      </c>
      <c r="BB21" s="138">
        <f t="shared" si="7"/>
        <v>0</v>
      </c>
      <c r="BC21" s="138">
        <f t="shared" si="7"/>
        <v>0</v>
      </c>
      <c r="BD21" s="138">
        <f t="shared" si="7"/>
        <v>0</v>
      </c>
      <c r="BE21" s="138">
        <f t="shared" si="7"/>
        <v>0</v>
      </c>
      <c r="BF21" s="138">
        <f t="shared" si="7"/>
        <v>0</v>
      </c>
      <c r="BG21" s="138">
        <f t="shared" si="7"/>
        <v>0</v>
      </c>
      <c r="BH21" s="138">
        <f t="shared" si="7"/>
        <v>0</v>
      </c>
      <c r="BI21" s="138">
        <f t="shared" si="7"/>
        <v>0</v>
      </c>
      <c r="BJ21" s="138">
        <f t="shared" si="7"/>
        <v>0</v>
      </c>
      <c r="BK21" s="138">
        <f t="shared" si="7"/>
        <v>0</v>
      </c>
      <c r="BL21" s="138">
        <f t="shared" si="7"/>
        <v>0</v>
      </c>
      <c r="BM21" s="138">
        <f t="shared" si="7"/>
        <v>0</v>
      </c>
      <c r="BN21" s="138">
        <f t="shared" si="7"/>
        <v>0</v>
      </c>
      <c r="BO21" s="138">
        <f t="shared" si="7"/>
        <v>0</v>
      </c>
      <c r="BP21" s="138">
        <f t="shared" si="7"/>
        <v>0</v>
      </c>
      <c r="BQ21" s="138">
        <f t="shared" si="7"/>
        <v>0</v>
      </c>
      <c r="BR21" s="138">
        <f t="shared" si="7"/>
        <v>0</v>
      </c>
      <c r="BS21" s="138">
        <f t="shared" si="7"/>
        <v>0</v>
      </c>
      <c r="BT21" s="138">
        <f t="shared" si="7"/>
        <v>0</v>
      </c>
      <c r="BU21" s="138">
        <f t="shared" si="7"/>
        <v>0</v>
      </c>
      <c r="BV21" s="138">
        <f t="shared" si="7"/>
        <v>0</v>
      </c>
      <c r="BW21" s="138">
        <f t="shared" si="7"/>
        <v>0</v>
      </c>
      <c r="BX21" s="138">
        <f t="shared" si="7"/>
        <v>0</v>
      </c>
      <c r="BY21" s="138">
        <f t="shared" si="7"/>
        <v>0</v>
      </c>
      <c r="BZ21" s="138">
        <f t="shared" si="7"/>
        <v>0</v>
      </c>
      <c r="CA21" s="138">
        <f t="shared" ref="CA21:CP21" si="8">MIN(IF(CA20=0,0,+CA7/$G21)+BZ21,CA20)</f>
        <v>0</v>
      </c>
      <c r="CB21" s="138">
        <f t="shared" si="8"/>
        <v>0</v>
      </c>
      <c r="CC21" s="138">
        <f t="shared" si="8"/>
        <v>0</v>
      </c>
      <c r="CD21" s="138">
        <f t="shared" si="8"/>
        <v>0</v>
      </c>
      <c r="CE21" s="138">
        <f t="shared" si="8"/>
        <v>0</v>
      </c>
      <c r="CF21" s="138">
        <f t="shared" si="8"/>
        <v>0</v>
      </c>
      <c r="CG21" s="138">
        <f t="shared" si="8"/>
        <v>0</v>
      </c>
      <c r="CH21" s="138">
        <f t="shared" si="8"/>
        <v>0</v>
      </c>
      <c r="CI21" s="138">
        <f t="shared" si="8"/>
        <v>0</v>
      </c>
      <c r="CJ21" s="138">
        <f t="shared" si="8"/>
        <v>0</v>
      </c>
      <c r="CK21" s="138">
        <f t="shared" si="8"/>
        <v>0</v>
      </c>
      <c r="CL21" s="138">
        <f t="shared" si="8"/>
        <v>0</v>
      </c>
      <c r="CM21" s="138">
        <f t="shared" si="8"/>
        <v>0</v>
      </c>
      <c r="CN21" s="138">
        <f t="shared" si="8"/>
        <v>0</v>
      </c>
      <c r="CO21" s="138">
        <f t="shared" si="8"/>
        <v>0</v>
      </c>
      <c r="CP21" s="138">
        <f t="shared" si="8"/>
        <v>0</v>
      </c>
    </row>
    <row r="22" spans="2:94" s="35" customFormat="1" ht="18" x14ac:dyDescent="0.25">
      <c r="B22" s="121"/>
      <c r="C22" s="44"/>
      <c r="D22" s="44"/>
      <c r="E22" s="45"/>
      <c r="F22" s="124" t="s">
        <v>119</v>
      </c>
      <c r="G22" s="124"/>
      <c r="H22" s="126"/>
      <c r="I22" s="126"/>
      <c r="J22" s="126"/>
      <c r="K22" s="126"/>
      <c r="L22" s="126"/>
      <c r="M22" s="126"/>
      <c r="N22" s="137">
        <f t="shared" ref="N22:BY22" si="9">+N20-N21</f>
        <v>0</v>
      </c>
      <c r="O22" s="138">
        <f t="shared" si="9"/>
        <v>30.478942957275617</v>
      </c>
      <c r="P22" s="138">
        <f t="shared" si="9"/>
        <v>57.606378900097724</v>
      </c>
      <c r="Q22" s="138">
        <f>+Q20-Q21</f>
        <v>81.353047047331259</v>
      </c>
      <c r="R22" s="138">
        <f t="shared" si="9"/>
        <v>101.7178723989762</v>
      </c>
      <c r="S22" s="138">
        <f t="shared" si="9"/>
        <v>118.5519931195326</v>
      </c>
      <c r="T22" s="138">
        <f t="shared" si="9"/>
        <v>111.47261309900648</v>
      </c>
      <c r="U22" s="138">
        <f t="shared" si="9"/>
        <v>103.29779200961335</v>
      </c>
      <c r="V22" s="138">
        <f t="shared" si="9"/>
        <v>94.027529851353194</v>
      </c>
      <c r="W22" s="138">
        <f t="shared" si="9"/>
        <v>83.661826624225995</v>
      </c>
      <c r="X22" s="138">
        <f t="shared" si="9"/>
        <v>72.200682328231778</v>
      </c>
      <c r="Y22" s="138">
        <f t="shared" si="9"/>
        <v>49.785127343567247</v>
      </c>
      <c r="Z22" s="138">
        <f t="shared" si="9"/>
        <v>27.369572358902715</v>
      </c>
      <c r="AA22" s="138">
        <f>+AA20-AA21</f>
        <v>4.9540173742381839</v>
      </c>
      <c r="AB22" s="138">
        <f t="shared" si="9"/>
        <v>0</v>
      </c>
      <c r="AC22" s="138">
        <f t="shared" si="9"/>
        <v>0</v>
      </c>
      <c r="AD22" s="138">
        <f t="shared" si="9"/>
        <v>0</v>
      </c>
      <c r="AE22" s="138">
        <f t="shared" si="9"/>
        <v>0</v>
      </c>
      <c r="AF22" s="138">
        <f t="shared" si="9"/>
        <v>0</v>
      </c>
      <c r="AG22" s="138">
        <f t="shared" si="9"/>
        <v>0</v>
      </c>
      <c r="AH22" s="138">
        <f t="shared" si="9"/>
        <v>0</v>
      </c>
      <c r="AI22" s="138">
        <f t="shared" si="9"/>
        <v>0</v>
      </c>
      <c r="AJ22" s="138">
        <f t="shared" si="9"/>
        <v>0</v>
      </c>
      <c r="AK22" s="138">
        <f t="shared" si="9"/>
        <v>0</v>
      </c>
      <c r="AL22" s="138">
        <f t="shared" si="9"/>
        <v>0</v>
      </c>
      <c r="AM22" s="138">
        <f t="shared" si="9"/>
        <v>0</v>
      </c>
      <c r="AN22" s="138">
        <f t="shared" si="9"/>
        <v>0</v>
      </c>
      <c r="AO22" s="138">
        <f t="shared" si="9"/>
        <v>0</v>
      </c>
      <c r="AP22" s="138">
        <f t="shared" si="9"/>
        <v>0</v>
      </c>
      <c r="AQ22" s="138">
        <f t="shared" si="9"/>
        <v>0</v>
      </c>
      <c r="AR22" s="138">
        <f t="shared" si="9"/>
        <v>0</v>
      </c>
      <c r="AS22" s="138">
        <f t="shared" si="9"/>
        <v>0</v>
      </c>
      <c r="AT22" s="138">
        <f t="shared" si="9"/>
        <v>0</v>
      </c>
      <c r="AU22" s="138">
        <f t="shared" si="9"/>
        <v>0</v>
      </c>
      <c r="AV22" s="138">
        <f t="shared" si="9"/>
        <v>0</v>
      </c>
      <c r="AW22" s="138">
        <f t="shared" si="9"/>
        <v>0</v>
      </c>
      <c r="AX22" s="138">
        <f t="shared" si="9"/>
        <v>0</v>
      </c>
      <c r="AY22" s="138">
        <f t="shared" si="9"/>
        <v>0</v>
      </c>
      <c r="AZ22" s="138">
        <f t="shared" si="9"/>
        <v>0</v>
      </c>
      <c r="BA22" s="138">
        <f t="shared" si="9"/>
        <v>0</v>
      </c>
      <c r="BB22" s="138">
        <f t="shared" si="9"/>
        <v>0</v>
      </c>
      <c r="BC22" s="138">
        <f t="shared" si="9"/>
        <v>0</v>
      </c>
      <c r="BD22" s="138">
        <f t="shared" si="9"/>
        <v>0</v>
      </c>
      <c r="BE22" s="138">
        <f t="shared" si="9"/>
        <v>0</v>
      </c>
      <c r="BF22" s="138">
        <f t="shared" si="9"/>
        <v>0</v>
      </c>
      <c r="BG22" s="138">
        <f t="shared" si="9"/>
        <v>0</v>
      </c>
      <c r="BH22" s="138">
        <f t="shared" si="9"/>
        <v>0</v>
      </c>
      <c r="BI22" s="138">
        <f t="shared" si="9"/>
        <v>0</v>
      </c>
      <c r="BJ22" s="138">
        <f t="shared" si="9"/>
        <v>0</v>
      </c>
      <c r="BK22" s="138">
        <f t="shared" si="9"/>
        <v>0</v>
      </c>
      <c r="BL22" s="138">
        <f t="shared" si="9"/>
        <v>0</v>
      </c>
      <c r="BM22" s="138">
        <f t="shared" si="9"/>
        <v>0</v>
      </c>
      <c r="BN22" s="138">
        <f t="shared" si="9"/>
        <v>0</v>
      </c>
      <c r="BO22" s="138">
        <f t="shared" si="9"/>
        <v>0</v>
      </c>
      <c r="BP22" s="138">
        <f t="shared" si="9"/>
        <v>0</v>
      </c>
      <c r="BQ22" s="138">
        <f t="shared" si="9"/>
        <v>0</v>
      </c>
      <c r="BR22" s="138">
        <f t="shared" si="9"/>
        <v>0</v>
      </c>
      <c r="BS22" s="138">
        <f t="shared" si="9"/>
        <v>0</v>
      </c>
      <c r="BT22" s="138">
        <f t="shared" si="9"/>
        <v>0</v>
      </c>
      <c r="BU22" s="138">
        <f t="shared" si="9"/>
        <v>0</v>
      </c>
      <c r="BV22" s="138">
        <f t="shared" si="9"/>
        <v>0</v>
      </c>
      <c r="BW22" s="138">
        <f t="shared" si="9"/>
        <v>0</v>
      </c>
      <c r="BX22" s="138">
        <f t="shared" si="9"/>
        <v>0</v>
      </c>
      <c r="BY22" s="138">
        <f t="shared" si="9"/>
        <v>0</v>
      </c>
      <c r="BZ22" s="138">
        <f t="shared" ref="BZ22:CP22" si="10">+BZ20-BZ21</f>
        <v>0</v>
      </c>
      <c r="CA22" s="138">
        <f t="shared" si="10"/>
        <v>0</v>
      </c>
      <c r="CB22" s="138">
        <f t="shared" si="10"/>
        <v>0</v>
      </c>
      <c r="CC22" s="138">
        <f t="shared" si="10"/>
        <v>0</v>
      </c>
      <c r="CD22" s="138">
        <f t="shared" si="10"/>
        <v>0</v>
      </c>
      <c r="CE22" s="138">
        <f t="shared" si="10"/>
        <v>0</v>
      </c>
      <c r="CF22" s="138">
        <f t="shared" si="10"/>
        <v>0</v>
      </c>
      <c r="CG22" s="138">
        <f t="shared" si="10"/>
        <v>0</v>
      </c>
      <c r="CH22" s="138">
        <f t="shared" si="10"/>
        <v>0</v>
      </c>
      <c r="CI22" s="138">
        <f t="shared" si="10"/>
        <v>0</v>
      </c>
      <c r="CJ22" s="138">
        <f t="shared" si="10"/>
        <v>0</v>
      </c>
      <c r="CK22" s="138">
        <f t="shared" si="10"/>
        <v>0</v>
      </c>
      <c r="CL22" s="138">
        <f t="shared" si="10"/>
        <v>0</v>
      </c>
      <c r="CM22" s="138">
        <f t="shared" si="10"/>
        <v>0</v>
      </c>
      <c r="CN22" s="138">
        <f t="shared" si="10"/>
        <v>0</v>
      </c>
      <c r="CO22" s="138">
        <f t="shared" si="10"/>
        <v>0</v>
      </c>
      <c r="CP22" s="138">
        <f t="shared" si="10"/>
        <v>0</v>
      </c>
    </row>
    <row r="23" spans="2:94" s="35" customFormat="1" ht="18" x14ac:dyDescent="0.25">
      <c r="B23" s="121"/>
      <c r="C23" s="44"/>
      <c r="D23" s="44"/>
      <c r="E23" s="45"/>
      <c r="F23" s="124" t="s">
        <v>120</v>
      </c>
      <c r="G23" s="127" t="s">
        <v>121</v>
      </c>
      <c r="H23" s="126"/>
      <c r="I23" s="126"/>
      <c r="J23" s="126"/>
      <c r="K23" s="126"/>
      <c r="L23" s="126"/>
      <c r="M23" s="126"/>
      <c r="N23" s="137">
        <f>AVERAGE(N20,N22)</f>
        <v>0</v>
      </c>
      <c r="O23" s="138">
        <f t="shared" ref="O23:BZ23" si="11">AVERAGE(O20,O22)</f>
        <v>32.172217566013153</v>
      </c>
      <c r="P23" s="138">
        <f t="shared" si="11"/>
        <v>60.994874906629548</v>
      </c>
      <c r="Q23" s="138">
        <f t="shared" si="11"/>
        <v>86.437301951657361</v>
      </c>
      <c r="R23" s="138">
        <f t="shared" si="11"/>
        <v>108.4984237010966</v>
      </c>
      <c r="S23" s="138">
        <f t="shared" si="11"/>
        <v>127.02116793969728</v>
      </c>
      <c r="T23" s="138">
        <f t="shared" si="11"/>
        <v>120.48950845360469</v>
      </c>
      <c r="U23" s="138">
        <f t="shared" si="11"/>
        <v>112.86240789864507</v>
      </c>
      <c r="V23" s="138">
        <f t="shared" si="11"/>
        <v>104.13986627481842</v>
      </c>
      <c r="W23" s="138">
        <f t="shared" si="11"/>
        <v>94.321883582124741</v>
      </c>
      <c r="X23" s="138">
        <f t="shared" si="11"/>
        <v>83.408459820564048</v>
      </c>
      <c r="Y23" s="138">
        <f t="shared" si="11"/>
        <v>60.992904835899509</v>
      </c>
      <c r="Z23" s="138">
        <f t="shared" si="11"/>
        <v>38.577349851234985</v>
      </c>
      <c r="AA23" s="138">
        <f t="shared" si="11"/>
        <v>16.16179486657045</v>
      </c>
      <c r="AB23" s="138">
        <f t="shared" si="11"/>
        <v>2.4770086871190919</v>
      </c>
      <c r="AC23" s="138">
        <f t="shared" si="11"/>
        <v>0</v>
      </c>
      <c r="AD23" s="138">
        <f t="shared" si="11"/>
        <v>0</v>
      </c>
      <c r="AE23" s="138">
        <f t="shared" si="11"/>
        <v>0</v>
      </c>
      <c r="AF23" s="138">
        <f t="shared" si="11"/>
        <v>0</v>
      </c>
      <c r="AG23" s="138">
        <f t="shared" si="11"/>
        <v>0</v>
      </c>
      <c r="AH23" s="138">
        <f t="shared" si="11"/>
        <v>0</v>
      </c>
      <c r="AI23" s="138">
        <f t="shared" si="11"/>
        <v>0</v>
      </c>
      <c r="AJ23" s="138">
        <f t="shared" si="11"/>
        <v>0</v>
      </c>
      <c r="AK23" s="138">
        <f t="shared" si="11"/>
        <v>0</v>
      </c>
      <c r="AL23" s="138">
        <f t="shared" si="11"/>
        <v>0</v>
      </c>
      <c r="AM23" s="138">
        <f t="shared" si="11"/>
        <v>0</v>
      </c>
      <c r="AN23" s="138">
        <f t="shared" si="11"/>
        <v>0</v>
      </c>
      <c r="AO23" s="138">
        <f t="shared" si="11"/>
        <v>0</v>
      </c>
      <c r="AP23" s="138">
        <f t="shared" si="11"/>
        <v>0</v>
      </c>
      <c r="AQ23" s="138">
        <f t="shared" si="11"/>
        <v>0</v>
      </c>
      <c r="AR23" s="138">
        <f t="shared" si="11"/>
        <v>0</v>
      </c>
      <c r="AS23" s="138">
        <f t="shared" si="11"/>
        <v>0</v>
      </c>
      <c r="AT23" s="138">
        <f t="shared" si="11"/>
        <v>0</v>
      </c>
      <c r="AU23" s="138">
        <f t="shared" si="11"/>
        <v>0</v>
      </c>
      <c r="AV23" s="138">
        <f t="shared" si="11"/>
        <v>0</v>
      </c>
      <c r="AW23" s="138">
        <f t="shared" si="11"/>
        <v>0</v>
      </c>
      <c r="AX23" s="138">
        <f t="shared" si="11"/>
        <v>0</v>
      </c>
      <c r="AY23" s="138">
        <f t="shared" si="11"/>
        <v>0</v>
      </c>
      <c r="AZ23" s="138">
        <f t="shared" si="11"/>
        <v>0</v>
      </c>
      <c r="BA23" s="138">
        <f t="shared" si="11"/>
        <v>0</v>
      </c>
      <c r="BB23" s="138">
        <f t="shared" si="11"/>
        <v>0</v>
      </c>
      <c r="BC23" s="138">
        <f t="shared" si="11"/>
        <v>0</v>
      </c>
      <c r="BD23" s="138">
        <f t="shared" si="11"/>
        <v>0</v>
      </c>
      <c r="BE23" s="138">
        <f t="shared" si="11"/>
        <v>0</v>
      </c>
      <c r="BF23" s="138">
        <f t="shared" si="11"/>
        <v>0</v>
      </c>
      <c r="BG23" s="138">
        <f t="shared" si="11"/>
        <v>0</v>
      </c>
      <c r="BH23" s="138">
        <f t="shared" si="11"/>
        <v>0</v>
      </c>
      <c r="BI23" s="138">
        <f t="shared" si="11"/>
        <v>0</v>
      </c>
      <c r="BJ23" s="138">
        <f t="shared" si="11"/>
        <v>0</v>
      </c>
      <c r="BK23" s="138">
        <f t="shared" si="11"/>
        <v>0</v>
      </c>
      <c r="BL23" s="138">
        <f t="shared" si="11"/>
        <v>0</v>
      </c>
      <c r="BM23" s="138">
        <f t="shared" si="11"/>
        <v>0</v>
      </c>
      <c r="BN23" s="138">
        <f t="shared" si="11"/>
        <v>0</v>
      </c>
      <c r="BO23" s="138">
        <f t="shared" si="11"/>
        <v>0</v>
      </c>
      <c r="BP23" s="138">
        <f t="shared" si="11"/>
        <v>0</v>
      </c>
      <c r="BQ23" s="138">
        <f t="shared" si="11"/>
        <v>0</v>
      </c>
      <c r="BR23" s="138">
        <f t="shared" si="11"/>
        <v>0</v>
      </c>
      <c r="BS23" s="138">
        <f t="shared" si="11"/>
        <v>0</v>
      </c>
      <c r="BT23" s="138">
        <f t="shared" si="11"/>
        <v>0</v>
      </c>
      <c r="BU23" s="138">
        <f t="shared" si="11"/>
        <v>0</v>
      </c>
      <c r="BV23" s="138">
        <f t="shared" si="11"/>
        <v>0</v>
      </c>
      <c r="BW23" s="138">
        <f t="shared" si="11"/>
        <v>0</v>
      </c>
      <c r="BX23" s="138">
        <f t="shared" si="11"/>
        <v>0</v>
      </c>
      <c r="BY23" s="138">
        <f t="shared" si="11"/>
        <v>0</v>
      </c>
      <c r="BZ23" s="138">
        <f t="shared" si="11"/>
        <v>0</v>
      </c>
      <c r="CA23" s="138">
        <f t="shared" ref="CA23:CP23" si="12">AVERAGE(CA20,CA22)</f>
        <v>0</v>
      </c>
      <c r="CB23" s="138">
        <f t="shared" si="12"/>
        <v>0</v>
      </c>
      <c r="CC23" s="138">
        <f t="shared" si="12"/>
        <v>0</v>
      </c>
      <c r="CD23" s="138">
        <f t="shared" si="12"/>
        <v>0</v>
      </c>
      <c r="CE23" s="138">
        <f t="shared" si="12"/>
        <v>0</v>
      </c>
      <c r="CF23" s="138">
        <f t="shared" si="12"/>
        <v>0</v>
      </c>
      <c r="CG23" s="138">
        <f t="shared" si="12"/>
        <v>0</v>
      </c>
      <c r="CH23" s="138">
        <f t="shared" si="12"/>
        <v>0</v>
      </c>
      <c r="CI23" s="138">
        <f t="shared" si="12"/>
        <v>0</v>
      </c>
      <c r="CJ23" s="138">
        <f t="shared" si="12"/>
        <v>0</v>
      </c>
      <c r="CK23" s="138">
        <f t="shared" si="12"/>
        <v>0</v>
      </c>
      <c r="CL23" s="138">
        <f t="shared" si="12"/>
        <v>0</v>
      </c>
      <c r="CM23" s="138">
        <f t="shared" si="12"/>
        <v>0</v>
      </c>
      <c r="CN23" s="138">
        <f t="shared" si="12"/>
        <v>0</v>
      </c>
      <c r="CO23" s="138">
        <f t="shared" si="12"/>
        <v>0</v>
      </c>
      <c r="CP23" s="138">
        <f t="shared" si="12"/>
        <v>0</v>
      </c>
    </row>
    <row r="24" spans="2:94" s="35" customFormat="1" ht="18" x14ac:dyDescent="0.25">
      <c r="B24" s="121"/>
      <c r="C24" s="44"/>
      <c r="D24" s="44"/>
      <c r="E24" s="45"/>
      <c r="F24" s="128" t="s">
        <v>122</v>
      </c>
      <c r="G24" s="129">
        <v>3.1199999999999999E-2</v>
      </c>
      <c r="H24" s="130"/>
      <c r="I24" s="130"/>
      <c r="J24" s="130"/>
      <c r="K24" s="130"/>
      <c r="L24" s="130"/>
      <c r="M24" s="130"/>
      <c r="N24" s="138">
        <f>+N23*$G24+N21</f>
        <v>0</v>
      </c>
      <c r="O24" s="138">
        <f t="shared" ref="O24:BZ24" si="13">+O23*$G24+O21</f>
        <v>4.390322405534679</v>
      </c>
      <c r="P24" s="138">
        <f t="shared" si="13"/>
        <v>8.6800321101504867</v>
      </c>
      <c r="Q24" s="138">
        <f t="shared" si="13"/>
        <v>12.865353629543929</v>
      </c>
      <c r="R24" s="138">
        <f t="shared" si="13"/>
        <v>16.946253423715007</v>
      </c>
      <c r="S24" s="138">
        <f t="shared" si="13"/>
        <v>20.901410080047924</v>
      </c>
      <c r="T24" s="138">
        <f t="shared" si="13"/>
        <v>21.793063372948868</v>
      </c>
      <c r="U24" s="138">
        <f t="shared" si="13"/>
        <v>22.650538904501161</v>
      </c>
      <c r="V24" s="138">
        <f t="shared" si="13"/>
        <v>23.473836674704803</v>
      </c>
      <c r="W24" s="138">
        <f t="shared" si="13"/>
        <v>24.262956683559793</v>
      </c>
      <c r="X24" s="138">
        <f t="shared" si="13"/>
        <v>25.017898931066128</v>
      </c>
      <c r="Y24" s="138">
        <f t="shared" si="13"/>
        <v>24.318533615544595</v>
      </c>
      <c r="Z24" s="138">
        <f t="shared" si="13"/>
        <v>23.619168300023063</v>
      </c>
      <c r="AA24" s="138">
        <f>+AA23*$G24+AA21</f>
        <v>22.91980298450153</v>
      </c>
      <c r="AB24" s="138">
        <f t="shared" si="13"/>
        <v>5.0313000452762999</v>
      </c>
      <c r="AC24" s="138">
        <f t="shared" si="13"/>
        <v>0</v>
      </c>
      <c r="AD24" s="138">
        <f t="shared" si="13"/>
        <v>0</v>
      </c>
      <c r="AE24" s="138">
        <f t="shared" si="13"/>
        <v>0</v>
      </c>
      <c r="AF24" s="138">
        <f t="shared" si="13"/>
        <v>0</v>
      </c>
      <c r="AG24" s="138">
        <f t="shared" si="13"/>
        <v>0</v>
      </c>
      <c r="AH24" s="138">
        <f t="shared" si="13"/>
        <v>0</v>
      </c>
      <c r="AI24" s="138">
        <f t="shared" si="13"/>
        <v>0</v>
      </c>
      <c r="AJ24" s="138">
        <f t="shared" si="13"/>
        <v>0</v>
      </c>
      <c r="AK24" s="138">
        <f t="shared" si="13"/>
        <v>0</v>
      </c>
      <c r="AL24" s="138">
        <f t="shared" si="13"/>
        <v>0</v>
      </c>
      <c r="AM24" s="138">
        <f t="shared" si="13"/>
        <v>0</v>
      </c>
      <c r="AN24" s="138">
        <f t="shared" si="13"/>
        <v>0</v>
      </c>
      <c r="AO24" s="138">
        <f t="shared" si="13"/>
        <v>0</v>
      </c>
      <c r="AP24" s="138">
        <f t="shared" si="13"/>
        <v>0</v>
      </c>
      <c r="AQ24" s="138">
        <f t="shared" si="13"/>
        <v>0</v>
      </c>
      <c r="AR24" s="138">
        <f t="shared" si="13"/>
        <v>0</v>
      </c>
      <c r="AS24" s="138">
        <f t="shared" si="13"/>
        <v>0</v>
      </c>
      <c r="AT24" s="138">
        <f t="shared" si="13"/>
        <v>0</v>
      </c>
      <c r="AU24" s="138">
        <f t="shared" si="13"/>
        <v>0</v>
      </c>
      <c r="AV24" s="138">
        <f t="shared" si="13"/>
        <v>0</v>
      </c>
      <c r="AW24" s="138">
        <f t="shared" si="13"/>
        <v>0</v>
      </c>
      <c r="AX24" s="138">
        <f t="shared" si="13"/>
        <v>0</v>
      </c>
      <c r="AY24" s="138">
        <f t="shared" si="13"/>
        <v>0</v>
      </c>
      <c r="AZ24" s="138">
        <f t="shared" si="13"/>
        <v>0</v>
      </c>
      <c r="BA24" s="138">
        <f t="shared" si="13"/>
        <v>0</v>
      </c>
      <c r="BB24" s="138">
        <f t="shared" si="13"/>
        <v>0</v>
      </c>
      <c r="BC24" s="138">
        <f t="shared" si="13"/>
        <v>0</v>
      </c>
      <c r="BD24" s="138">
        <f t="shared" si="13"/>
        <v>0</v>
      </c>
      <c r="BE24" s="138">
        <f t="shared" si="13"/>
        <v>0</v>
      </c>
      <c r="BF24" s="138">
        <f t="shared" si="13"/>
        <v>0</v>
      </c>
      <c r="BG24" s="138">
        <f t="shared" si="13"/>
        <v>0</v>
      </c>
      <c r="BH24" s="138">
        <f t="shared" si="13"/>
        <v>0</v>
      </c>
      <c r="BI24" s="138">
        <f t="shared" si="13"/>
        <v>0</v>
      </c>
      <c r="BJ24" s="138">
        <f t="shared" si="13"/>
        <v>0</v>
      </c>
      <c r="BK24" s="138">
        <f t="shared" si="13"/>
        <v>0</v>
      </c>
      <c r="BL24" s="138">
        <f t="shared" si="13"/>
        <v>0</v>
      </c>
      <c r="BM24" s="138">
        <f t="shared" si="13"/>
        <v>0</v>
      </c>
      <c r="BN24" s="138">
        <f t="shared" si="13"/>
        <v>0</v>
      </c>
      <c r="BO24" s="138">
        <f t="shared" si="13"/>
        <v>0</v>
      </c>
      <c r="BP24" s="138">
        <f t="shared" si="13"/>
        <v>0</v>
      </c>
      <c r="BQ24" s="138">
        <f t="shared" si="13"/>
        <v>0</v>
      </c>
      <c r="BR24" s="138">
        <f t="shared" si="13"/>
        <v>0</v>
      </c>
      <c r="BS24" s="138">
        <f t="shared" si="13"/>
        <v>0</v>
      </c>
      <c r="BT24" s="138">
        <f t="shared" si="13"/>
        <v>0</v>
      </c>
      <c r="BU24" s="138">
        <f t="shared" si="13"/>
        <v>0</v>
      </c>
      <c r="BV24" s="138">
        <f t="shared" si="13"/>
        <v>0</v>
      </c>
      <c r="BW24" s="138">
        <f t="shared" si="13"/>
        <v>0</v>
      </c>
      <c r="BX24" s="138">
        <f t="shared" si="13"/>
        <v>0</v>
      </c>
      <c r="BY24" s="138">
        <f t="shared" si="13"/>
        <v>0</v>
      </c>
      <c r="BZ24" s="138">
        <f t="shared" si="13"/>
        <v>0</v>
      </c>
      <c r="CA24" s="138">
        <f t="shared" ref="CA24:CP24" si="14">+CA23*$G24+CA21</f>
        <v>0</v>
      </c>
      <c r="CB24" s="138">
        <f t="shared" si="14"/>
        <v>0</v>
      </c>
      <c r="CC24" s="138">
        <f t="shared" si="14"/>
        <v>0</v>
      </c>
      <c r="CD24" s="138">
        <f t="shared" si="14"/>
        <v>0</v>
      </c>
      <c r="CE24" s="138">
        <f t="shared" si="14"/>
        <v>0</v>
      </c>
      <c r="CF24" s="138">
        <f t="shared" si="14"/>
        <v>0</v>
      </c>
      <c r="CG24" s="138">
        <f t="shared" si="14"/>
        <v>0</v>
      </c>
      <c r="CH24" s="138">
        <f t="shared" si="14"/>
        <v>0</v>
      </c>
      <c r="CI24" s="138">
        <f t="shared" si="14"/>
        <v>0</v>
      </c>
      <c r="CJ24" s="138">
        <f t="shared" si="14"/>
        <v>0</v>
      </c>
      <c r="CK24" s="138">
        <f t="shared" si="14"/>
        <v>0</v>
      </c>
      <c r="CL24" s="138">
        <f t="shared" si="14"/>
        <v>0</v>
      </c>
      <c r="CM24" s="138">
        <f t="shared" si="14"/>
        <v>0</v>
      </c>
      <c r="CN24" s="138">
        <f t="shared" si="14"/>
        <v>0</v>
      </c>
      <c r="CO24" s="138">
        <f t="shared" si="14"/>
        <v>0</v>
      </c>
      <c r="CP24" s="138">
        <f t="shared" si="14"/>
        <v>0</v>
      </c>
    </row>
    <row r="25" spans="2:94" s="35" customFormat="1" ht="15" x14ac:dyDescent="0.2">
      <c r="B25" s="121"/>
      <c r="C25" s="44"/>
      <c r="D25" s="44"/>
      <c r="E25" s="45"/>
    </row>
    <row r="26" spans="2:94" s="35" customFormat="1" ht="15" x14ac:dyDescent="0.2">
      <c r="B26" s="121"/>
      <c r="C26" s="44"/>
      <c r="D26" s="44"/>
      <c r="E26" s="45"/>
      <c r="F26" s="44"/>
      <c r="G26" s="44"/>
      <c r="H26" s="44"/>
      <c r="I26" s="122"/>
      <c r="J26" s="122"/>
      <c r="K26" s="122"/>
      <c r="L26" s="122"/>
      <c r="M26" s="122"/>
    </row>
    <row r="27" spans="2:94" s="35" customFormat="1" ht="15" x14ac:dyDescent="0.2">
      <c r="B27" s="43"/>
      <c r="C27" s="44"/>
      <c r="D27" s="44"/>
      <c r="E27" s="45"/>
      <c r="F27" s="44"/>
      <c r="G27" s="44"/>
      <c r="H27" s="44"/>
      <c r="I27" s="46"/>
      <c r="J27" s="47"/>
    </row>
    <row r="28" spans="2:94" s="35" customFormat="1" ht="15.75" thickBot="1" x14ac:dyDescent="0.25">
      <c r="B28" s="43"/>
      <c r="C28" s="44"/>
      <c r="D28" s="44"/>
      <c r="E28" s="45"/>
      <c r="F28" s="44"/>
      <c r="G28" s="44"/>
      <c r="H28" s="44"/>
      <c r="I28" s="46"/>
      <c r="J28" s="47"/>
    </row>
    <row r="29" spans="2:94" ht="15.75" thickBot="1" x14ac:dyDescent="0.25">
      <c r="B29" s="147" t="s">
        <v>123</v>
      </c>
      <c r="C29" s="148"/>
      <c r="D29" s="48"/>
      <c r="E29" s="49"/>
      <c r="F29" s="48"/>
      <c r="G29" s="48"/>
      <c r="H29" s="48"/>
      <c r="I29" s="50"/>
      <c r="J29" s="51"/>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row>
    <row r="30" spans="2:94" ht="115.5" thickBot="1" x14ac:dyDescent="0.25">
      <c r="B30" s="53" t="s">
        <v>5</v>
      </c>
      <c r="C30" s="54" t="s">
        <v>6</v>
      </c>
      <c r="D30" s="55" t="s">
        <v>7</v>
      </c>
      <c r="E30" s="55" t="s">
        <v>8</v>
      </c>
      <c r="F30" s="55" t="s">
        <v>9</v>
      </c>
      <c r="G30" s="55" t="s">
        <v>10</v>
      </c>
      <c r="H30" s="56"/>
      <c r="I30" s="57" t="s">
        <v>12</v>
      </c>
      <c r="J30" s="58" t="s">
        <v>13</v>
      </c>
      <c r="K30" s="58" t="s">
        <v>14</v>
      </c>
      <c r="L30" s="58" t="s">
        <v>15</v>
      </c>
      <c r="M30" s="58" t="s">
        <v>16</v>
      </c>
      <c r="N30" s="58" t="s">
        <v>17</v>
      </c>
      <c r="O30" s="58" t="s">
        <v>18</v>
      </c>
      <c r="P30" s="58" t="s">
        <v>19</v>
      </c>
      <c r="Q30" s="58" t="s">
        <v>20</v>
      </c>
      <c r="R30" s="58" t="s">
        <v>21</v>
      </c>
      <c r="S30" s="58" t="s">
        <v>22</v>
      </c>
      <c r="T30" s="58" t="s">
        <v>23</v>
      </c>
      <c r="U30" s="58" t="s">
        <v>24</v>
      </c>
      <c r="V30" s="58" t="s">
        <v>25</v>
      </c>
      <c r="W30" s="58" t="s">
        <v>26</v>
      </c>
      <c r="X30" s="58" t="s">
        <v>27</v>
      </c>
      <c r="Y30" s="58" t="s">
        <v>28</v>
      </c>
      <c r="Z30" s="58" t="s">
        <v>29</v>
      </c>
      <c r="AA30" s="58" t="s">
        <v>30</v>
      </c>
      <c r="AB30" s="58" t="s">
        <v>31</v>
      </c>
      <c r="AC30" s="58" t="s">
        <v>32</v>
      </c>
      <c r="AD30" s="58" t="s">
        <v>33</v>
      </c>
      <c r="AE30" s="58" t="s">
        <v>34</v>
      </c>
      <c r="AF30" s="58" t="s">
        <v>35</v>
      </c>
      <c r="AG30" s="58" t="s">
        <v>36</v>
      </c>
      <c r="AH30" s="58" t="s">
        <v>37</v>
      </c>
      <c r="AI30" s="58" t="s">
        <v>38</v>
      </c>
      <c r="AJ30" s="58" t="s">
        <v>39</v>
      </c>
      <c r="AK30" s="58" t="s">
        <v>40</v>
      </c>
      <c r="AL30" s="58" t="s">
        <v>41</v>
      </c>
      <c r="AM30" s="58" t="s">
        <v>42</v>
      </c>
      <c r="AN30" s="58" t="s">
        <v>43</v>
      </c>
      <c r="AO30" s="58" t="s">
        <v>44</v>
      </c>
      <c r="AP30" s="58" t="s">
        <v>45</v>
      </c>
      <c r="AQ30" s="58" t="s">
        <v>46</v>
      </c>
      <c r="AR30" s="58" t="s">
        <v>47</v>
      </c>
      <c r="AS30" s="58" t="s">
        <v>48</v>
      </c>
      <c r="AT30" s="58" t="s">
        <v>49</v>
      </c>
      <c r="AU30" s="58" t="s">
        <v>50</v>
      </c>
      <c r="AV30" s="58" t="s">
        <v>51</v>
      </c>
      <c r="AW30" s="58" t="s">
        <v>52</v>
      </c>
      <c r="AX30" s="58" t="s">
        <v>53</v>
      </c>
      <c r="AY30" s="58" t="s">
        <v>54</v>
      </c>
      <c r="AZ30" s="58" t="s">
        <v>55</v>
      </c>
      <c r="BA30" s="58" t="s">
        <v>56</v>
      </c>
      <c r="BB30" s="58" t="s">
        <v>57</v>
      </c>
      <c r="BC30" s="58" t="s">
        <v>58</v>
      </c>
      <c r="BD30" s="58" t="s">
        <v>59</v>
      </c>
      <c r="BE30" s="58" t="s">
        <v>60</v>
      </c>
      <c r="BF30" s="58" t="s">
        <v>61</v>
      </c>
      <c r="BG30" s="58" t="s">
        <v>62</v>
      </c>
      <c r="BH30" s="58" t="s">
        <v>63</v>
      </c>
      <c r="BI30" s="58" t="s">
        <v>64</v>
      </c>
      <c r="BJ30" s="58" t="s">
        <v>65</v>
      </c>
      <c r="BK30" s="58" t="s">
        <v>66</v>
      </c>
      <c r="BL30" s="58" t="s">
        <v>67</v>
      </c>
      <c r="BM30" s="58" t="s">
        <v>68</v>
      </c>
      <c r="BN30" s="58" t="s">
        <v>69</v>
      </c>
      <c r="BO30" s="58" t="s">
        <v>70</v>
      </c>
      <c r="BP30" s="58" t="s">
        <v>71</v>
      </c>
      <c r="BQ30" s="58" t="s">
        <v>72</v>
      </c>
      <c r="BR30" s="58" t="s">
        <v>73</v>
      </c>
      <c r="BS30" s="58" t="s">
        <v>74</v>
      </c>
      <c r="BT30" s="58" t="s">
        <v>75</v>
      </c>
      <c r="BU30" s="58" t="s">
        <v>76</v>
      </c>
      <c r="BV30" s="58" t="s">
        <v>77</v>
      </c>
      <c r="BW30" s="58" t="s">
        <v>78</v>
      </c>
      <c r="BX30" s="58" t="s">
        <v>79</v>
      </c>
      <c r="BY30" s="58" t="s">
        <v>80</v>
      </c>
      <c r="BZ30" s="58" t="s">
        <v>81</v>
      </c>
      <c r="CA30" s="58" t="s">
        <v>82</v>
      </c>
      <c r="CB30" s="58" t="s">
        <v>83</v>
      </c>
      <c r="CC30" s="58" t="s">
        <v>84</v>
      </c>
      <c r="CD30" s="58" t="s">
        <v>85</v>
      </c>
      <c r="CE30" s="58" t="s">
        <v>86</v>
      </c>
      <c r="CF30" s="58" t="s">
        <v>87</v>
      </c>
      <c r="CG30" s="58" t="s">
        <v>88</v>
      </c>
      <c r="CH30" s="58" t="s">
        <v>89</v>
      </c>
      <c r="CI30" s="58" t="s">
        <v>90</v>
      </c>
      <c r="CJ30" s="58" t="s">
        <v>91</v>
      </c>
      <c r="CK30" s="58" t="s">
        <v>92</v>
      </c>
      <c r="CL30" s="58" t="s">
        <v>93</v>
      </c>
      <c r="CM30" s="58" t="s">
        <v>94</v>
      </c>
      <c r="CN30" s="58" t="s">
        <v>95</v>
      </c>
      <c r="CO30" s="58" t="s">
        <v>96</v>
      </c>
      <c r="CP30" s="59" t="s">
        <v>97</v>
      </c>
    </row>
    <row r="31" spans="2:94" ht="15" x14ac:dyDescent="0.2">
      <c r="B31" s="141" t="s">
        <v>124</v>
      </c>
      <c r="C31" s="60"/>
      <c r="D31" s="19"/>
      <c r="E31" s="19" t="s">
        <v>104</v>
      </c>
      <c r="F31" s="20" t="s">
        <v>125</v>
      </c>
      <c r="G31" s="20"/>
      <c r="H31" s="19" t="s">
        <v>111</v>
      </c>
      <c r="I31" s="61"/>
      <c r="J31" s="62"/>
      <c r="K31" s="21"/>
      <c r="L31" s="22"/>
      <c r="M31" s="22"/>
      <c r="N31" s="23"/>
      <c r="O31" s="120">
        <v>1.9530920663890556</v>
      </c>
      <c r="P31" s="120">
        <v>2.4087491108401911</v>
      </c>
      <c r="Q31" s="120">
        <v>2.8665176108401913</v>
      </c>
      <c r="R31" s="120">
        <v>3.3260361108401906</v>
      </c>
      <c r="S31" s="120">
        <v>3.786639610840191</v>
      </c>
      <c r="T31" s="120">
        <v>1.8315006132833721E-2</v>
      </c>
      <c r="U31" s="120">
        <v>3.1426006132833723E-2</v>
      </c>
      <c r="V31" s="120">
        <v>4.453700613283372E-2</v>
      </c>
      <c r="W31" s="120">
        <v>5.7648006132833725E-2</v>
      </c>
      <c r="X31" s="120">
        <v>7.0759006132833729E-2</v>
      </c>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4"/>
    </row>
    <row r="32" spans="2:94" ht="15" x14ac:dyDescent="0.2">
      <c r="B32" s="149"/>
      <c r="C32" s="63"/>
      <c r="D32" s="26"/>
      <c r="E32" s="26" t="s">
        <v>104</v>
      </c>
      <c r="F32" s="28" t="s">
        <v>125</v>
      </c>
      <c r="G32" s="28"/>
      <c r="H32" s="26" t="s">
        <v>126</v>
      </c>
      <c r="I32" s="64"/>
      <c r="J32" s="65"/>
      <c r="K32" s="29"/>
      <c r="L32" s="30"/>
      <c r="M32" s="30"/>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2"/>
    </row>
    <row r="33" spans="2:94" ht="15" x14ac:dyDescent="0.2">
      <c r="B33" s="149"/>
      <c r="C33" s="63"/>
      <c r="D33" s="26"/>
      <c r="E33" s="26" t="s">
        <v>109</v>
      </c>
      <c r="F33" s="26" t="s">
        <v>127</v>
      </c>
      <c r="G33" s="26"/>
      <c r="H33" s="26" t="s">
        <v>111</v>
      </c>
      <c r="I33" s="66"/>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15" x14ac:dyDescent="0.2">
      <c r="B34" s="149"/>
      <c r="C34" s="63"/>
      <c r="D34" s="26"/>
      <c r="E34" s="26" t="s">
        <v>109</v>
      </c>
      <c r="F34" s="26" t="s">
        <v>128</v>
      </c>
      <c r="G34" s="26"/>
      <c r="H34" s="26" t="s">
        <v>111</v>
      </c>
      <c r="I34" s="66"/>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49"/>
      <c r="C35" s="63"/>
      <c r="D35" s="26"/>
      <c r="E35" s="26" t="s">
        <v>109</v>
      </c>
      <c r="F35" s="26" t="s">
        <v>129</v>
      </c>
      <c r="G35" s="26"/>
      <c r="H35" s="26" t="s">
        <v>111</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49"/>
      <c r="C36" s="63"/>
      <c r="D36" s="26"/>
      <c r="E36" s="26" t="s">
        <v>109</v>
      </c>
      <c r="F36" s="26" t="s">
        <v>130</v>
      </c>
      <c r="G36" s="26"/>
      <c r="H36" s="26" t="s">
        <v>111</v>
      </c>
      <c r="I36" s="64"/>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49"/>
      <c r="C37" s="63"/>
      <c r="D37" s="26"/>
      <c r="E37" s="26" t="s">
        <v>109</v>
      </c>
      <c r="F37" s="26" t="s">
        <v>131</v>
      </c>
      <c r="G37" s="26"/>
      <c r="H37" s="26" t="s">
        <v>111</v>
      </c>
      <c r="I37" s="66"/>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49"/>
      <c r="C38" s="63"/>
      <c r="D38" s="26"/>
      <c r="E38" s="26" t="s">
        <v>109</v>
      </c>
      <c r="F38" s="26" t="s">
        <v>132</v>
      </c>
      <c r="G38" s="26"/>
      <c r="H38" s="26" t="s">
        <v>111</v>
      </c>
      <c r="I38" s="64"/>
      <c r="J38" s="67"/>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75" thickBot="1" x14ac:dyDescent="0.25">
      <c r="B39" s="149"/>
      <c r="C39" s="63"/>
      <c r="D39" s="26"/>
      <c r="E39" s="26" t="s">
        <v>109</v>
      </c>
      <c r="F39" s="26" t="s">
        <v>133</v>
      </c>
      <c r="G39" s="26"/>
      <c r="H39" s="26" t="s">
        <v>111</v>
      </c>
      <c r="I39" s="66"/>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49"/>
      <c r="C40" s="63" t="s">
        <v>212</v>
      </c>
      <c r="D40" s="26" t="s">
        <v>211</v>
      </c>
      <c r="E40" s="26" t="s">
        <v>109</v>
      </c>
      <c r="F40" s="26" t="s">
        <v>134</v>
      </c>
      <c r="G40" s="26"/>
      <c r="H40" s="26" t="s">
        <v>111</v>
      </c>
      <c r="I40" s="66"/>
      <c r="J40" s="67"/>
      <c r="K40" s="29"/>
      <c r="L40" s="30"/>
      <c r="M40" s="30"/>
      <c r="N40" s="31"/>
      <c r="O40" s="119">
        <v>33.865492174750685</v>
      </c>
      <c r="P40" s="119">
        <v>33.904427955885751</v>
      </c>
      <c r="Q40" s="119">
        <v>33.915177955885753</v>
      </c>
      <c r="R40" s="119">
        <v>33.925927955885747</v>
      </c>
      <c r="S40" s="119">
        <v>33.772470360885748</v>
      </c>
      <c r="T40" s="120">
        <v>10.954410688670304</v>
      </c>
      <c r="U40" s="120">
        <v>10.954410688670304</v>
      </c>
      <c r="V40" s="120">
        <v>10.954410688670304</v>
      </c>
      <c r="W40" s="120">
        <v>10.954410688670304</v>
      </c>
      <c r="X40" s="120">
        <v>10.954410688670304</v>
      </c>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49"/>
      <c r="C41" s="63"/>
      <c r="D41" s="26"/>
      <c r="E41" s="26" t="s">
        <v>109</v>
      </c>
      <c r="F41" s="26" t="s">
        <v>134</v>
      </c>
      <c r="G41" s="26"/>
      <c r="H41" s="26" t="s">
        <v>111</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49"/>
      <c r="C42" s="63"/>
      <c r="D42" s="26"/>
      <c r="E42" s="26" t="s">
        <v>109</v>
      </c>
      <c r="F42" s="26" t="s">
        <v>134</v>
      </c>
      <c r="G42" s="26"/>
      <c r="H42" s="26" t="s">
        <v>111</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49"/>
      <c r="C43" s="63"/>
      <c r="D43" s="26"/>
      <c r="E43" s="26" t="s">
        <v>109</v>
      </c>
      <c r="F43" s="26" t="s">
        <v>134</v>
      </c>
      <c r="G43" s="26"/>
      <c r="H43" s="26" t="s">
        <v>111</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49"/>
      <c r="C44" s="63"/>
      <c r="D44" s="26"/>
      <c r="E44" s="26" t="s">
        <v>109</v>
      </c>
      <c r="F44" s="26" t="s">
        <v>134</v>
      </c>
      <c r="G44" s="26"/>
      <c r="H44" s="26" t="s">
        <v>111</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x14ac:dyDescent="0.2">
      <c r="B45" s="149"/>
      <c r="C45" s="63"/>
      <c r="D45" s="26"/>
      <c r="E45" s="26" t="s">
        <v>109</v>
      </c>
      <c r="F45" s="26" t="s">
        <v>135</v>
      </c>
      <c r="G45" s="26"/>
      <c r="H45" s="26" t="s">
        <v>111</v>
      </c>
      <c r="I45" s="68"/>
      <c r="J45" s="30"/>
      <c r="K45" s="30"/>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49"/>
      <c r="C46" s="63"/>
      <c r="D46" s="26"/>
      <c r="E46" s="26" t="s">
        <v>109</v>
      </c>
      <c r="F46" s="26" t="s">
        <v>136</v>
      </c>
      <c r="G46" s="26"/>
      <c r="H46" s="26" t="s">
        <v>111</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x14ac:dyDescent="0.2">
      <c r="B47" s="149"/>
      <c r="C47" s="63"/>
      <c r="D47" s="26"/>
      <c r="E47" s="26" t="s">
        <v>109</v>
      </c>
      <c r="F47" s="26" t="s">
        <v>137</v>
      </c>
      <c r="G47" s="26"/>
      <c r="H47" s="26" t="s">
        <v>111</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49"/>
      <c r="C48" s="63"/>
      <c r="D48" s="26"/>
      <c r="E48" s="26" t="s">
        <v>109</v>
      </c>
      <c r="F48" s="26" t="s">
        <v>138</v>
      </c>
      <c r="G48" s="26"/>
      <c r="H48" s="26" t="s">
        <v>111</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ht="28.5" x14ac:dyDescent="0.2">
      <c r="B49" s="149"/>
      <c r="C49" s="63"/>
      <c r="D49" s="26"/>
      <c r="E49" s="26" t="s">
        <v>109</v>
      </c>
      <c r="F49" s="26" t="s">
        <v>139</v>
      </c>
      <c r="G49" s="26"/>
      <c r="H49" s="26" t="s">
        <v>111</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49"/>
      <c r="C50" s="63"/>
      <c r="D50" s="26"/>
      <c r="E50" s="26" t="s">
        <v>109</v>
      </c>
      <c r="F50" s="26" t="s">
        <v>140</v>
      </c>
      <c r="G50" s="26"/>
      <c r="H50" s="26" t="s">
        <v>111</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49"/>
      <c r="C51" s="63"/>
      <c r="D51" s="26"/>
      <c r="E51" s="26" t="s">
        <v>109</v>
      </c>
      <c r="F51" s="26" t="s">
        <v>141</v>
      </c>
      <c r="G51" s="26"/>
      <c r="H51" s="26" t="s">
        <v>111</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49"/>
      <c r="C52" s="63"/>
      <c r="D52" s="26"/>
      <c r="E52" s="26" t="s">
        <v>109</v>
      </c>
      <c r="F52" s="26" t="s">
        <v>142</v>
      </c>
      <c r="G52" s="26"/>
      <c r="H52" s="26" t="s">
        <v>111</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49"/>
      <c r="C53" s="63"/>
      <c r="D53" s="26"/>
      <c r="E53" s="26" t="s">
        <v>109</v>
      </c>
      <c r="F53" s="26" t="s">
        <v>143</v>
      </c>
      <c r="G53" s="26"/>
      <c r="H53" s="26" t="s">
        <v>111</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49"/>
      <c r="C54" s="63"/>
      <c r="D54" s="26"/>
      <c r="E54" s="26" t="s">
        <v>109</v>
      </c>
      <c r="F54" s="26" t="s">
        <v>144</v>
      </c>
      <c r="G54" s="26"/>
      <c r="H54" s="26" t="s">
        <v>111</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49"/>
      <c r="C55" s="63"/>
      <c r="D55" s="26"/>
      <c r="E55" s="26" t="s">
        <v>109</v>
      </c>
      <c r="F55" s="26" t="s">
        <v>145</v>
      </c>
      <c r="G55" s="26"/>
      <c r="H55" s="26" t="s">
        <v>111</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49"/>
      <c r="C56" s="63"/>
      <c r="D56" s="26"/>
      <c r="E56" s="26" t="s">
        <v>109</v>
      </c>
      <c r="F56" s="26" t="s">
        <v>146</v>
      </c>
      <c r="G56" s="26"/>
      <c r="H56" s="26" t="s">
        <v>111</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49"/>
      <c r="C57" s="63"/>
      <c r="D57" s="26"/>
      <c r="E57" s="26" t="s">
        <v>109</v>
      </c>
      <c r="F57" s="26" t="s">
        <v>147</v>
      </c>
      <c r="G57" s="26"/>
      <c r="H57" s="26" t="s">
        <v>111</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49"/>
      <c r="C58" s="63"/>
      <c r="D58" s="26"/>
      <c r="E58" s="26" t="s">
        <v>109</v>
      </c>
      <c r="F58" s="26" t="s">
        <v>148</v>
      </c>
      <c r="G58" s="26"/>
      <c r="H58" s="26" t="s">
        <v>111</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49"/>
      <c r="C59" s="63"/>
      <c r="D59" s="26"/>
      <c r="E59" s="26" t="s">
        <v>109</v>
      </c>
      <c r="F59" s="26" t="s">
        <v>149</v>
      </c>
      <c r="G59" s="26"/>
      <c r="H59" s="26" t="s">
        <v>111</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49"/>
      <c r="C60" s="63"/>
      <c r="D60" s="26"/>
      <c r="E60" s="26" t="s">
        <v>109</v>
      </c>
      <c r="F60" s="26" t="s">
        <v>150</v>
      </c>
      <c r="G60" s="26"/>
      <c r="H60" s="26" t="s">
        <v>111</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49"/>
      <c r="C61" s="63"/>
      <c r="D61" s="26"/>
      <c r="E61" s="26" t="s">
        <v>109</v>
      </c>
      <c r="F61" s="26" t="s">
        <v>151</v>
      </c>
      <c r="G61" s="26"/>
      <c r="H61" s="26" t="s">
        <v>111</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49"/>
      <c r="C62" s="63"/>
      <c r="D62" s="26"/>
      <c r="E62" s="26" t="s">
        <v>109</v>
      </c>
      <c r="F62" s="26" t="s">
        <v>152</v>
      </c>
      <c r="G62" s="26"/>
      <c r="H62" s="26" t="s">
        <v>111</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49"/>
      <c r="C63" s="63"/>
      <c r="D63" s="26"/>
      <c r="E63" s="26" t="s">
        <v>109</v>
      </c>
      <c r="F63" s="26" t="s">
        <v>153</v>
      </c>
      <c r="G63" s="26"/>
      <c r="H63" s="26" t="s">
        <v>111</v>
      </c>
      <c r="I63" s="30"/>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49"/>
      <c r="C64" s="63"/>
      <c r="D64" s="26"/>
      <c r="E64" s="26" t="s">
        <v>109</v>
      </c>
      <c r="F64" s="26" t="s">
        <v>154</v>
      </c>
      <c r="G64" s="26"/>
      <c r="H64" s="26" t="s">
        <v>111</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49"/>
      <c r="C65" s="63"/>
      <c r="D65" s="26"/>
      <c r="E65" s="26" t="s">
        <v>109</v>
      </c>
      <c r="F65" s="26" t="s">
        <v>155</v>
      </c>
      <c r="G65" s="26"/>
      <c r="H65" s="26" t="s">
        <v>111</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49"/>
      <c r="C66" s="63"/>
      <c r="D66" s="26"/>
      <c r="E66" s="26" t="s">
        <v>109</v>
      </c>
      <c r="F66" s="26" t="s">
        <v>156</v>
      </c>
      <c r="G66" s="26"/>
      <c r="H66" s="26" t="s">
        <v>111</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49"/>
      <c r="C67" s="63"/>
      <c r="D67" s="26"/>
      <c r="E67" s="26" t="s">
        <v>109</v>
      </c>
      <c r="F67" s="26" t="s">
        <v>157</v>
      </c>
      <c r="G67" s="26"/>
      <c r="H67" s="26" t="s">
        <v>111</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49"/>
      <c r="C68" s="63"/>
      <c r="D68" s="26"/>
      <c r="E68" s="26" t="s">
        <v>109</v>
      </c>
      <c r="F68" s="26" t="s">
        <v>158</v>
      </c>
      <c r="G68" s="26"/>
      <c r="H68" s="26" t="s">
        <v>111</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49"/>
      <c r="C69" s="63"/>
      <c r="D69" s="26"/>
      <c r="E69" s="26" t="s">
        <v>159</v>
      </c>
      <c r="F69" s="26"/>
      <c r="G69" s="26"/>
      <c r="H69" s="26"/>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49"/>
      <c r="C70" s="69"/>
      <c r="D70" s="31"/>
      <c r="E70" s="26" t="s">
        <v>160</v>
      </c>
      <c r="F70" s="26"/>
      <c r="G70" s="31"/>
      <c r="H70" s="31"/>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ht="15" thickBot="1" x14ac:dyDescent="0.25">
      <c r="B71" s="150"/>
      <c r="C71" s="70"/>
      <c r="D71" s="71"/>
      <c r="E71" s="72" t="s">
        <v>161</v>
      </c>
      <c r="F71" s="72"/>
      <c r="G71" s="71"/>
      <c r="H71" s="71"/>
      <c r="I71" s="73"/>
      <c r="J71" s="73"/>
      <c r="K71" s="73"/>
      <c r="L71" s="73"/>
      <c r="M71" s="73"/>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42"/>
    </row>
    <row r="73" spans="2:94" ht="15" thickBot="1" x14ac:dyDescent="0.25"/>
    <row r="74" spans="2:94" ht="15" thickBot="1" x14ac:dyDescent="0.25">
      <c r="B74" s="74" t="s">
        <v>1</v>
      </c>
      <c r="C74" s="4" t="str">
        <f>'[1]TITLE PAGE'!$D$18</f>
        <v>Essex and Suffolk Water</v>
      </c>
      <c r="D74" s="74" t="s">
        <v>2</v>
      </c>
      <c r="E74" s="75"/>
    </row>
    <row r="75" spans="2:94" ht="15" thickBot="1" x14ac:dyDescent="0.25">
      <c r="B75" s="9"/>
      <c r="C75" s="9"/>
      <c r="D75" s="9"/>
      <c r="E75" s="9"/>
    </row>
    <row r="76" spans="2:94" ht="15.75" thickBot="1" x14ac:dyDescent="0.25">
      <c r="B76" s="139" t="s">
        <v>162</v>
      </c>
      <c r="C76" s="140"/>
      <c r="D76" s="76" t="s">
        <v>163</v>
      </c>
      <c r="E76" s="76" t="s">
        <v>163</v>
      </c>
      <c r="F76" s="77"/>
      <c r="G76" s="77"/>
      <c r="H76" s="77"/>
      <c r="I76" s="77"/>
      <c r="J76" s="77"/>
      <c r="K76" s="77"/>
      <c r="L76" s="78"/>
      <c r="M76" s="77"/>
    </row>
    <row r="77" spans="2:94" x14ac:dyDescent="0.2">
      <c r="B77" s="79" t="s">
        <v>164</v>
      </c>
      <c r="C77" s="80"/>
      <c r="D77" s="81"/>
      <c r="E77" s="35"/>
      <c r="F77" s="77"/>
      <c r="G77" s="77"/>
      <c r="H77" s="77"/>
      <c r="I77" s="77"/>
      <c r="J77" s="77"/>
      <c r="K77" s="77"/>
      <c r="L77" s="78"/>
      <c r="M77" s="77"/>
    </row>
    <row r="78" spans="2:94" x14ac:dyDescent="0.2">
      <c r="B78" s="82" t="s">
        <v>165</v>
      </c>
      <c r="C78" s="77" t="s">
        <v>166</v>
      </c>
      <c r="D78" s="83">
        <f>3.5%</f>
        <v>3.5000000000000003E-2</v>
      </c>
      <c r="E78" s="35"/>
      <c r="F78" s="77"/>
      <c r="G78" s="77"/>
      <c r="H78" s="77"/>
      <c r="I78" s="77"/>
      <c r="J78" s="77"/>
      <c r="K78" s="77"/>
      <c r="L78" s="78"/>
      <c r="M78" s="77"/>
    </row>
    <row r="79" spans="2:94" x14ac:dyDescent="0.2">
      <c r="B79" s="82" t="s">
        <v>167</v>
      </c>
      <c r="C79" s="77" t="s">
        <v>121</v>
      </c>
      <c r="D79" s="83">
        <v>2.92E-2</v>
      </c>
      <c r="E79" s="35"/>
      <c r="F79" s="77"/>
      <c r="G79" s="77"/>
      <c r="H79" s="77"/>
      <c r="I79" s="77"/>
      <c r="J79" s="77"/>
      <c r="K79" s="77"/>
      <c r="L79" s="78"/>
      <c r="M79" s="77"/>
    </row>
    <row r="80" spans="2:94" x14ac:dyDescent="0.2">
      <c r="B80" s="82" t="s">
        <v>168</v>
      </c>
      <c r="C80" s="77" t="s">
        <v>169</v>
      </c>
      <c r="D80" s="84">
        <v>5</v>
      </c>
      <c r="E80" s="35"/>
      <c r="F80" s="77"/>
      <c r="G80" s="77"/>
      <c r="H80" s="77"/>
      <c r="I80" s="77"/>
      <c r="J80" s="77"/>
      <c r="K80" s="77"/>
      <c r="L80" s="78"/>
      <c r="M80" s="77"/>
    </row>
    <row r="81" spans="2:13" x14ac:dyDescent="0.2">
      <c r="B81" s="82" t="s">
        <v>170</v>
      </c>
      <c r="C81" s="77" t="s">
        <v>171</v>
      </c>
      <c r="D81" s="85">
        <v>1000</v>
      </c>
      <c r="E81" s="35"/>
      <c r="F81" s="77"/>
      <c r="G81" s="77"/>
      <c r="H81" s="77"/>
      <c r="I81" s="77"/>
      <c r="J81" s="77"/>
      <c r="K81" s="77"/>
      <c r="L81" s="78"/>
      <c r="M81" s="77"/>
    </row>
    <row r="82" spans="2:13" x14ac:dyDescent="0.2">
      <c r="B82" s="86" t="s">
        <v>172</v>
      </c>
      <c r="C82" s="87" t="s">
        <v>173</v>
      </c>
      <c r="D82" s="88">
        <f>1/D80</f>
        <v>0.2</v>
      </c>
      <c r="E82" s="35"/>
      <c r="F82" s="77"/>
      <c r="G82" s="77"/>
      <c r="H82" s="77"/>
      <c r="I82" s="77"/>
      <c r="J82" s="77"/>
      <c r="K82" s="77"/>
      <c r="L82" s="78"/>
      <c r="M82" s="77"/>
    </row>
    <row r="83" spans="2:13" x14ac:dyDescent="0.2">
      <c r="B83" s="78"/>
      <c r="C83" s="77"/>
      <c r="D83" s="77"/>
      <c r="E83" s="77"/>
      <c r="F83" s="77"/>
      <c r="G83" s="77"/>
      <c r="H83" s="77"/>
      <c r="I83" s="77"/>
      <c r="J83" s="77"/>
      <c r="K83" s="77"/>
      <c r="L83" s="78"/>
      <c r="M83" s="77"/>
    </row>
    <row r="84" spans="2:13" ht="15" thickBot="1" x14ac:dyDescent="0.25">
      <c r="B84" s="78"/>
      <c r="C84" s="77"/>
      <c r="D84" s="77"/>
      <c r="E84" s="89">
        <v>1</v>
      </c>
      <c r="F84" s="89">
        <v>2</v>
      </c>
      <c r="G84" s="89">
        <v>3</v>
      </c>
      <c r="H84" s="89">
        <v>4</v>
      </c>
      <c r="I84" s="89">
        <v>5</v>
      </c>
      <c r="K84" s="77"/>
      <c r="L84" s="78"/>
      <c r="M84" s="77"/>
    </row>
    <row r="85" spans="2:13" x14ac:dyDescent="0.2">
      <c r="B85" s="90"/>
      <c r="C85" s="91"/>
      <c r="D85" s="91"/>
      <c r="E85" s="92" t="s">
        <v>174</v>
      </c>
      <c r="F85" s="92" t="s">
        <v>175</v>
      </c>
      <c r="G85" s="92" t="s">
        <v>176</v>
      </c>
      <c r="H85" s="92" t="s">
        <v>177</v>
      </c>
      <c r="I85" s="93" t="s">
        <v>178</v>
      </c>
      <c r="J85" s="77"/>
      <c r="K85" s="162" t="s">
        <v>179</v>
      </c>
      <c r="L85" s="163"/>
      <c r="M85" s="77"/>
    </row>
    <row r="86" spans="2:13" ht="15" thickBot="1" x14ac:dyDescent="0.25">
      <c r="B86" s="94" t="s">
        <v>180</v>
      </c>
      <c r="C86" s="95" t="s">
        <v>108</v>
      </c>
      <c r="D86" s="95"/>
      <c r="E86" s="96">
        <f>1/((1+$D$78)^(E84))</f>
        <v>0.96618357487922713</v>
      </c>
      <c r="F86" s="96">
        <f t="shared" ref="F86:I86" si="15">1/((1+$D$78)^(F84))</f>
        <v>0.93351070036640305</v>
      </c>
      <c r="G86" s="96">
        <f t="shared" si="15"/>
        <v>0.90194270566802237</v>
      </c>
      <c r="H86" s="96">
        <f t="shared" si="15"/>
        <v>0.87144222769857238</v>
      </c>
      <c r="I86" s="96">
        <f t="shared" si="15"/>
        <v>0.84197316685852419</v>
      </c>
      <c r="J86" s="77"/>
      <c r="K86" s="164" t="s">
        <v>181</v>
      </c>
      <c r="L86" s="165"/>
      <c r="M86" s="77"/>
    </row>
    <row r="87" spans="2:13" ht="15" thickBot="1" x14ac:dyDescent="0.25">
      <c r="B87" s="78"/>
      <c r="C87" s="77"/>
      <c r="D87" s="77"/>
      <c r="E87" s="77"/>
      <c r="F87" s="77"/>
      <c r="G87" s="77"/>
      <c r="H87" s="77"/>
      <c r="I87" s="77"/>
      <c r="J87" s="77"/>
      <c r="K87" s="97"/>
      <c r="L87" s="98"/>
      <c r="M87" s="77"/>
    </row>
    <row r="88" spans="2:13" x14ac:dyDescent="0.2">
      <c r="B88" s="99" t="s">
        <v>182</v>
      </c>
      <c r="C88" s="100"/>
      <c r="D88" s="100"/>
      <c r="E88" s="101"/>
      <c r="F88" s="101"/>
      <c r="G88" s="101"/>
      <c r="H88" s="101"/>
      <c r="I88" s="102"/>
      <c r="J88" s="77"/>
      <c r="K88" s="97"/>
      <c r="L88" s="98"/>
      <c r="M88" s="77"/>
    </row>
    <row r="89" spans="2:13" x14ac:dyDescent="0.2">
      <c r="B89" s="103"/>
      <c r="C89" s="104"/>
      <c r="D89" s="105" t="s">
        <v>183</v>
      </c>
      <c r="E89" s="106" t="s">
        <v>174</v>
      </c>
      <c r="F89" s="106" t="s">
        <v>175</v>
      </c>
      <c r="G89" s="106" t="s">
        <v>176</v>
      </c>
      <c r="H89" s="106" t="s">
        <v>177</v>
      </c>
      <c r="I89" s="107" t="s">
        <v>178</v>
      </c>
      <c r="J89" s="77"/>
      <c r="K89" s="97"/>
      <c r="L89" s="98"/>
      <c r="M89" s="77"/>
    </row>
    <row r="90" spans="2:13" x14ac:dyDescent="0.2">
      <c r="B90" s="97" t="s">
        <v>184</v>
      </c>
      <c r="C90" s="77" t="s">
        <v>116</v>
      </c>
      <c r="D90" s="108" t="s">
        <v>185</v>
      </c>
      <c r="E90" s="109">
        <f>D81</f>
        <v>1000</v>
      </c>
      <c r="F90" s="109">
        <f>E92</f>
        <v>800</v>
      </c>
      <c r="G90" s="109">
        <f>F92</f>
        <v>600</v>
      </c>
      <c r="H90" s="109">
        <f>G92</f>
        <v>400</v>
      </c>
      <c r="I90" s="110">
        <f>H92</f>
        <v>200</v>
      </c>
      <c r="J90" s="77"/>
      <c r="K90" s="166" t="s">
        <v>186</v>
      </c>
      <c r="L90" s="167"/>
      <c r="M90" s="77"/>
    </row>
    <row r="91" spans="2:13" x14ac:dyDescent="0.2">
      <c r="B91" s="97" t="s">
        <v>187</v>
      </c>
      <c r="C91" s="77" t="s">
        <v>118</v>
      </c>
      <c r="D91" s="108" t="s">
        <v>185</v>
      </c>
      <c r="E91" s="109">
        <f>$E$90*$D$82</f>
        <v>200</v>
      </c>
      <c r="F91" s="109">
        <f>$E$90*$D$82</f>
        <v>200</v>
      </c>
      <c r="G91" s="109">
        <f>$E$90*$D$82</f>
        <v>200</v>
      </c>
      <c r="H91" s="109">
        <f>$E$90*$D$82</f>
        <v>200</v>
      </c>
      <c r="I91" s="110">
        <f>$E$90*$D$82</f>
        <v>200</v>
      </c>
      <c r="J91" s="77"/>
      <c r="K91" s="168" t="s">
        <v>188</v>
      </c>
      <c r="L91" s="169"/>
      <c r="M91" s="77"/>
    </row>
    <row r="92" spans="2:13" x14ac:dyDescent="0.2">
      <c r="B92" s="97" t="s">
        <v>189</v>
      </c>
      <c r="C92" s="77" t="s">
        <v>119</v>
      </c>
      <c r="D92" s="108" t="s">
        <v>185</v>
      </c>
      <c r="E92" s="109">
        <f>E90-E91</f>
        <v>800</v>
      </c>
      <c r="F92" s="109">
        <f>F90-F91</f>
        <v>600</v>
      </c>
      <c r="G92" s="109">
        <f>G90-G91</f>
        <v>400</v>
      </c>
      <c r="H92" s="109">
        <f>H90-H91</f>
        <v>200</v>
      </c>
      <c r="I92" s="110">
        <f>I90-I91</f>
        <v>0</v>
      </c>
      <c r="J92" s="77"/>
      <c r="K92" s="170" t="s">
        <v>190</v>
      </c>
      <c r="L92" s="171"/>
      <c r="M92" s="77"/>
    </row>
    <row r="93" spans="2:13" x14ac:dyDescent="0.2">
      <c r="B93" s="97" t="s">
        <v>191</v>
      </c>
      <c r="C93" s="77" t="s">
        <v>120</v>
      </c>
      <c r="D93" s="108" t="s">
        <v>185</v>
      </c>
      <c r="E93" s="109">
        <f>AVERAGE(E90,E92)</f>
        <v>900</v>
      </c>
      <c r="F93" s="109">
        <f>AVERAGE(F90,F92)</f>
        <v>700</v>
      </c>
      <c r="G93" s="109">
        <f>AVERAGE(G90,G92)</f>
        <v>500</v>
      </c>
      <c r="H93" s="109">
        <f>AVERAGE(H90,H92)</f>
        <v>300</v>
      </c>
      <c r="I93" s="110">
        <f>AVERAGE(I90,I92)</f>
        <v>100</v>
      </c>
      <c r="J93" s="77"/>
      <c r="K93" s="170" t="s">
        <v>192</v>
      </c>
      <c r="L93" s="171"/>
      <c r="M93" s="77"/>
    </row>
    <row r="94" spans="2:13" x14ac:dyDescent="0.2">
      <c r="B94" s="97" t="s">
        <v>193</v>
      </c>
      <c r="C94" s="77" t="s">
        <v>106</v>
      </c>
      <c r="D94" s="108" t="s">
        <v>185</v>
      </c>
      <c r="E94" s="109">
        <f>(E93*($D$79))+E91</f>
        <v>226.28</v>
      </c>
      <c r="F94" s="109">
        <f>(F93*($D$79))+F91</f>
        <v>220.44</v>
      </c>
      <c r="G94" s="109">
        <f>(G93*($D$79))+G91</f>
        <v>214.6</v>
      </c>
      <c r="H94" s="109">
        <f>(H93*($D$79))+H91</f>
        <v>208.76</v>
      </c>
      <c r="I94" s="110">
        <f>(I93*($D$79))+I91</f>
        <v>202.92</v>
      </c>
      <c r="J94" s="77"/>
      <c r="K94" s="151" t="s">
        <v>194</v>
      </c>
      <c r="L94" s="152"/>
      <c r="M94" s="77"/>
    </row>
    <row r="95" spans="2:13" x14ac:dyDescent="0.2">
      <c r="B95" s="97" t="s">
        <v>195</v>
      </c>
      <c r="C95" s="77" t="s">
        <v>196</v>
      </c>
      <c r="D95" s="108" t="s">
        <v>185</v>
      </c>
      <c r="E95" s="109">
        <f>E94*E86</f>
        <v>218.62801932367151</v>
      </c>
      <c r="F95" s="109">
        <f>F94*F86</f>
        <v>205.78309878876988</v>
      </c>
      <c r="G95" s="109">
        <f>G94*G86</f>
        <v>193.55690463635759</v>
      </c>
      <c r="H95" s="109">
        <f>H94*H86</f>
        <v>181.92227945435397</v>
      </c>
      <c r="I95" s="110">
        <f>I94*I86</f>
        <v>170.85319501893173</v>
      </c>
      <c r="J95" s="77"/>
      <c r="K95" s="151" t="s">
        <v>197</v>
      </c>
      <c r="L95" s="152"/>
      <c r="M95" s="77"/>
    </row>
    <row r="96" spans="2:13" x14ac:dyDescent="0.2">
      <c r="B96" s="97"/>
      <c r="C96" s="77"/>
      <c r="D96" s="108"/>
      <c r="E96" s="109"/>
      <c r="F96" s="109"/>
      <c r="G96" s="109"/>
      <c r="H96" s="109"/>
      <c r="I96" s="110"/>
      <c r="J96" s="77"/>
      <c r="K96" s="97"/>
      <c r="L96" s="98"/>
      <c r="M96" s="77"/>
    </row>
    <row r="97" spans="2:13" x14ac:dyDescent="0.2">
      <c r="B97" s="97" t="s">
        <v>198</v>
      </c>
      <c r="C97" s="111" t="s">
        <v>199</v>
      </c>
      <c r="D97" s="112" t="s">
        <v>185</v>
      </c>
      <c r="E97" s="113">
        <f>SUM(E95:I95)</f>
        <v>970.74349722208467</v>
      </c>
      <c r="F97" s="109"/>
      <c r="G97" s="109"/>
      <c r="H97" s="109"/>
      <c r="I97" s="110"/>
      <c r="J97" s="77"/>
      <c r="K97" s="151" t="s">
        <v>200</v>
      </c>
      <c r="L97" s="152"/>
      <c r="M97" s="77"/>
    </row>
    <row r="98" spans="2:13" ht="15" thickBot="1" x14ac:dyDescent="0.25">
      <c r="B98" s="114"/>
      <c r="C98" s="95"/>
      <c r="D98" s="115"/>
      <c r="E98" s="95"/>
      <c r="F98" s="95"/>
      <c r="G98" s="95"/>
      <c r="H98" s="95"/>
      <c r="I98" s="116"/>
      <c r="J98" s="77"/>
      <c r="K98" s="94"/>
      <c r="L98" s="116"/>
      <c r="M98" s="77"/>
    </row>
    <row r="99" spans="2:13" x14ac:dyDescent="0.2">
      <c r="B99" s="78"/>
      <c r="C99" s="77"/>
      <c r="D99" s="77"/>
      <c r="E99" s="77"/>
      <c r="F99" s="77"/>
      <c r="G99" s="77"/>
      <c r="H99" s="77"/>
      <c r="I99" s="77"/>
      <c r="J99" s="77"/>
      <c r="K99" s="78"/>
      <c r="L99" s="77"/>
      <c r="M99" s="77"/>
    </row>
    <row r="100" spans="2:13" ht="15" thickBot="1" x14ac:dyDescent="0.25">
      <c r="B100" s="78"/>
      <c r="C100" s="77"/>
      <c r="D100" s="77"/>
      <c r="E100" s="77"/>
      <c r="F100" s="77"/>
      <c r="G100" s="77"/>
      <c r="H100" s="77"/>
      <c r="I100" s="77"/>
      <c r="J100" s="77"/>
      <c r="K100" s="78"/>
      <c r="L100" s="77"/>
      <c r="M100" s="77"/>
    </row>
    <row r="101" spans="2:13" x14ac:dyDescent="0.2">
      <c r="B101" s="153" t="s">
        <v>201</v>
      </c>
      <c r="C101" s="154"/>
      <c r="D101" s="154"/>
      <c r="E101" s="154"/>
      <c r="F101" s="154"/>
      <c r="G101" s="154"/>
      <c r="H101" s="154"/>
      <c r="I101" s="155"/>
      <c r="J101" s="77"/>
      <c r="K101" s="78"/>
      <c r="L101" s="77"/>
      <c r="M101" s="77"/>
    </row>
    <row r="102" spans="2:13" x14ac:dyDescent="0.2">
      <c r="B102" s="156"/>
      <c r="C102" s="157"/>
      <c r="D102" s="157"/>
      <c r="E102" s="157"/>
      <c r="F102" s="157"/>
      <c r="G102" s="157"/>
      <c r="H102" s="157"/>
      <c r="I102" s="158"/>
      <c r="K102" s="77"/>
      <c r="L102" s="78"/>
      <c r="M102" s="77"/>
    </row>
    <row r="103" spans="2:13" x14ac:dyDescent="0.2">
      <c r="B103" s="156"/>
      <c r="C103" s="157"/>
      <c r="D103" s="157"/>
      <c r="E103" s="157"/>
      <c r="F103" s="157"/>
      <c r="G103" s="157"/>
      <c r="H103" s="157"/>
      <c r="I103" s="158"/>
    </row>
    <row r="104" spans="2:13" x14ac:dyDescent="0.2">
      <c r="B104" s="156"/>
      <c r="C104" s="157"/>
      <c r="D104" s="157"/>
      <c r="E104" s="157"/>
      <c r="F104" s="157"/>
      <c r="G104" s="157"/>
      <c r="H104" s="157"/>
      <c r="I104" s="158"/>
    </row>
    <row r="105" spans="2:13" x14ac:dyDescent="0.2">
      <c r="B105" s="156"/>
      <c r="C105" s="157"/>
      <c r="D105" s="157"/>
      <c r="E105" s="157"/>
      <c r="F105" s="157"/>
      <c r="G105" s="157"/>
      <c r="H105" s="157"/>
      <c r="I105" s="158"/>
    </row>
    <row r="106" spans="2:13" x14ac:dyDescent="0.2">
      <c r="B106" s="156"/>
      <c r="C106" s="157"/>
      <c r="D106" s="157"/>
      <c r="E106" s="157"/>
      <c r="F106" s="157"/>
      <c r="G106" s="157"/>
      <c r="H106" s="157"/>
      <c r="I106" s="158"/>
    </row>
    <row r="107" spans="2:13" x14ac:dyDescent="0.2">
      <c r="B107" s="156"/>
      <c r="C107" s="157"/>
      <c r="D107" s="157"/>
      <c r="E107" s="157"/>
      <c r="F107" s="157"/>
      <c r="G107" s="157"/>
      <c r="H107" s="157"/>
      <c r="I107" s="158"/>
    </row>
    <row r="108" spans="2:13" x14ac:dyDescent="0.2">
      <c r="B108" s="156"/>
      <c r="C108" s="157"/>
      <c r="D108" s="157"/>
      <c r="E108" s="157"/>
      <c r="F108" s="157"/>
      <c r="G108" s="157"/>
      <c r="H108" s="157"/>
      <c r="I108" s="158"/>
    </row>
    <row r="109" spans="2:13" x14ac:dyDescent="0.2">
      <c r="B109" s="156"/>
      <c r="C109" s="157"/>
      <c r="D109" s="157"/>
      <c r="E109" s="157"/>
      <c r="F109" s="157"/>
      <c r="G109" s="157"/>
      <c r="H109" s="157"/>
      <c r="I109" s="158"/>
    </row>
    <row r="110" spans="2:13" x14ac:dyDescent="0.2">
      <c r="B110" s="156"/>
      <c r="C110" s="157"/>
      <c r="D110" s="157"/>
      <c r="E110" s="157"/>
      <c r="F110" s="157"/>
      <c r="G110" s="157"/>
      <c r="H110" s="157"/>
      <c r="I110" s="158"/>
    </row>
    <row r="111" spans="2:13" x14ac:dyDescent="0.2">
      <c r="B111" s="156"/>
      <c r="C111" s="157"/>
      <c r="D111" s="157"/>
      <c r="E111" s="157"/>
      <c r="F111" s="157"/>
      <c r="G111" s="157"/>
      <c r="H111" s="157"/>
      <c r="I111" s="158"/>
    </row>
    <row r="112" spans="2:13" x14ac:dyDescent="0.2">
      <c r="B112" s="156"/>
      <c r="C112" s="157"/>
      <c r="D112" s="157"/>
      <c r="E112" s="157"/>
      <c r="F112" s="157"/>
      <c r="G112" s="157"/>
      <c r="H112" s="157"/>
      <c r="I112" s="158"/>
    </row>
    <row r="113" spans="2:9" x14ac:dyDescent="0.2">
      <c r="B113" s="156"/>
      <c r="C113" s="157"/>
      <c r="D113" s="157"/>
      <c r="E113" s="157"/>
      <c r="F113" s="157"/>
      <c r="G113" s="157"/>
      <c r="H113" s="157"/>
      <c r="I113" s="158"/>
    </row>
    <row r="114" spans="2:9" x14ac:dyDescent="0.2">
      <c r="B114" s="156"/>
      <c r="C114" s="157"/>
      <c r="D114" s="157"/>
      <c r="E114" s="157"/>
      <c r="F114" s="157"/>
      <c r="G114" s="157"/>
      <c r="H114" s="157"/>
      <c r="I114" s="158"/>
    </row>
    <row r="115" spans="2:9" x14ac:dyDescent="0.2">
      <c r="B115" s="156"/>
      <c r="C115" s="157"/>
      <c r="D115" s="157"/>
      <c r="E115" s="157"/>
      <c r="F115" s="157"/>
      <c r="G115" s="157"/>
      <c r="H115" s="157"/>
      <c r="I115" s="158"/>
    </row>
    <row r="116" spans="2:9" x14ac:dyDescent="0.2">
      <c r="B116" s="156"/>
      <c r="C116" s="157"/>
      <c r="D116" s="157"/>
      <c r="E116" s="157"/>
      <c r="F116" s="157"/>
      <c r="G116" s="157"/>
      <c r="H116" s="157"/>
      <c r="I116" s="158"/>
    </row>
    <row r="117" spans="2:9" x14ac:dyDescent="0.2">
      <c r="B117" s="156"/>
      <c r="C117" s="157"/>
      <c r="D117" s="157"/>
      <c r="E117" s="157"/>
      <c r="F117" s="157"/>
      <c r="G117" s="157"/>
      <c r="H117" s="157"/>
      <c r="I117" s="158"/>
    </row>
    <row r="118" spans="2:9" x14ac:dyDescent="0.2">
      <c r="B118" s="156"/>
      <c r="C118" s="157"/>
      <c r="D118" s="157"/>
      <c r="E118" s="157"/>
      <c r="F118" s="157"/>
      <c r="G118" s="157"/>
      <c r="H118" s="157"/>
      <c r="I118" s="158"/>
    </row>
    <row r="119" spans="2:9" x14ac:dyDescent="0.2">
      <c r="B119" s="156"/>
      <c r="C119" s="157"/>
      <c r="D119" s="157"/>
      <c r="E119" s="157"/>
      <c r="F119" s="157"/>
      <c r="G119" s="157"/>
      <c r="H119" s="157"/>
      <c r="I119" s="158"/>
    </row>
    <row r="120" spans="2:9" x14ac:dyDescent="0.2">
      <c r="B120" s="156"/>
      <c r="C120" s="157"/>
      <c r="D120" s="157"/>
      <c r="E120" s="157"/>
      <c r="F120" s="157"/>
      <c r="G120" s="157"/>
      <c r="H120" s="157"/>
      <c r="I120" s="158"/>
    </row>
    <row r="121" spans="2:9" x14ac:dyDescent="0.2">
      <c r="B121" s="156"/>
      <c r="C121" s="157"/>
      <c r="D121" s="157"/>
      <c r="E121" s="157"/>
      <c r="F121" s="157"/>
      <c r="G121" s="157"/>
      <c r="H121" s="157"/>
      <c r="I121" s="158"/>
    </row>
    <row r="122" spans="2:9" x14ac:dyDescent="0.2">
      <c r="B122" s="156"/>
      <c r="C122" s="157"/>
      <c r="D122" s="157"/>
      <c r="E122" s="157"/>
      <c r="F122" s="157"/>
      <c r="G122" s="157"/>
      <c r="H122" s="157"/>
      <c r="I122" s="158"/>
    </row>
    <row r="123" spans="2:9" x14ac:dyDescent="0.2">
      <c r="B123" s="156"/>
      <c r="C123" s="157"/>
      <c r="D123" s="157"/>
      <c r="E123" s="157"/>
      <c r="F123" s="157"/>
      <c r="G123" s="157"/>
      <c r="H123" s="157"/>
      <c r="I123" s="158"/>
    </row>
    <row r="124" spans="2:9" x14ac:dyDescent="0.2">
      <c r="B124" s="156"/>
      <c r="C124" s="157"/>
      <c r="D124" s="157"/>
      <c r="E124" s="157"/>
      <c r="F124" s="157"/>
      <c r="G124" s="157"/>
      <c r="H124" s="157"/>
      <c r="I124" s="158"/>
    </row>
    <row r="125" spans="2:9" ht="15" thickBot="1" x14ac:dyDescent="0.25">
      <c r="B125" s="159"/>
      <c r="C125" s="160"/>
      <c r="D125" s="160"/>
      <c r="E125" s="160"/>
      <c r="F125" s="160"/>
      <c r="G125" s="160"/>
      <c r="H125" s="160"/>
      <c r="I125" s="161"/>
    </row>
  </sheetData>
  <mergeCells count="16">
    <mergeCell ref="K94:L94"/>
    <mergeCell ref="K95:L95"/>
    <mergeCell ref="K97:L97"/>
    <mergeCell ref="B101:I125"/>
    <mergeCell ref="K85:L85"/>
    <mergeCell ref="K86:L86"/>
    <mergeCell ref="K90:L90"/>
    <mergeCell ref="K91:L91"/>
    <mergeCell ref="K92:L92"/>
    <mergeCell ref="K93:L93"/>
    <mergeCell ref="B76:C76"/>
    <mergeCell ref="B5:C5"/>
    <mergeCell ref="B7:B15"/>
    <mergeCell ref="I15:M15"/>
    <mergeCell ref="B29:C29"/>
    <mergeCell ref="B31:B71"/>
  </mergeCells>
  <dataValidations count="4">
    <dataValidation type="list" allowBlank="1" showInputMessage="1" showErrorMessage="1" sqref="F69:F71 E12:E13 E31:E71 E27:E29" xr:uid="{45E310D1-B6CC-4A12-A6D3-7BA6F48E9C7D}">
      <formula1>Variables</formula1>
    </dataValidation>
    <dataValidation type="list" allowBlank="1" showInputMessage="1" showErrorMessage="1" sqref="H12:H13 H31:H69 H27:H29" xr:uid="{E9D66194-7491-44B8-8D89-482586ADDB0A}">
      <formula1>"Fixed,Variable"</formula1>
    </dataValidation>
    <dataValidation type="list" allowBlank="1" showInputMessage="1" showErrorMessage="1" sqref="F33:G51" xr:uid="{4FF55C85-67ED-4886-90EC-AC2D1212F227}">
      <formula1>INDIRECT(IFERROR(RIGHT($C33,LEN($C33)-FIND(" ",$C33)),$C33)&amp;"Subs")</formula1>
    </dataValidation>
    <dataValidation type="list" allowBlank="1" showInputMessage="1" showErrorMessage="1" sqref="F31:G32" xr:uid="{23B07E8D-33B8-40F0-A449-A0497140D4D1}">
      <formula1>INDIRECT(IFERROR(RIGHT(#REF!,LEN(#REF!)-FIND(" ",#REF!)),#REF!)&amp;"Subs")</formula1>
    </dataValidation>
  </dataValidations>
  <hyperlinks>
    <hyperlink ref="G3" location="'TITLE PAGE'!A1" display="Back to title page" xr:uid="{80711005-6F48-43E2-B926-AD2FFDC60B7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bffd374-f6e7-466c-9533-0f5f1a899a5e" ContentTypeId="0x010100AA05B90DBFE04643B9F9D96E9BC23956"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ord" ma:contentTypeID="0x010100AA05B90DBFE04643B9F9D96E9BC2395600BC2663F16643F7448DCAD700540DA466" ma:contentTypeVersion="29" ma:contentTypeDescription="" ma:contentTypeScope="" ma:versionID="8be5bc56da05d1503f4dab77a812a020">
  <xsd:schema xmlns:xsd="http://www.w3.org/2001/XMLSchema" xmlns:xs="http://www.w3.org/2001/XMLSchema" xmlns:p="http://schemas.microsoft.com/office/2006/metadata/properties" xmlns:ns1="http://schemas.microsoft.com/sharepoint/v3" xmlns:ns2="0509b246-36c9-4660-9234-ba10f3bf328d" xmlns:ns3="734c4073-7d5f-4b79-9025-c8fc99567a1e" xmlns:ns4="b06911f5-2148-444c-8586-fae6326f6f71" targetNamespace="http://schemas.microsoft.com/office/2006/metadata/properties" ma:root="true" ma:fieldsID="fee05525009c975f32ba28cd235cae26" ns1:_="" ns2:_="" ns3:_="" ns4:_="">
    <xsd:import namespace="http://schemas.microsoft.com/sharepoint/v3"/>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3:SharedWithUsers" minOccurs="0"/>
                <xsd:element ref="ns3:SharedWithDetails"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TaxCatchAll xmlns="0509b246-36c9-4660-9234-ba10f3bf328d">
      <Value>6</Value>
      <Value>5</Value>
      <Value>4</Value>
      <Value>1</Value>
    </TaxCatchAll>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_ip_UnifiedCompliancePolicyProperties xmlns="http://schemas.microsoft.com/sharepoint/v3" xsi:nil="true"/>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Terms xmlns="http://schemas.microsoft.com/office/infopath/2007/PartnerControls"/>
    </lcf76f155ced4ddcb4097134ff3c332f>
    <_dlc_DocId xmlns="734c4073-7d5f-4b79-9025-c8fc99567a1e">NRDFKF75FUKE-759347149-355349</_dlc_DocId>
    <_dlc_DocIdUrl xmlns="734c4073-7d5f-4b79-9025-c8fc99567a1e">
      <Url>https://nwgcloud.sharepoint.com/sites/TD0086/_layouts/15/DocIdRedir.aspx?ID=NRDFKF75FUKE-759347149-355349</Url>
      <Description>NRDFKF75FUKE-759347149-355349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DFF5CBA-B2AA-4636-A1B9-A6D705DA5B3D}">
  <ds:schemaRefs>
    <ds:schemaRef ds:uri="Microsoft.SharePoint.Taxonomy.ContentTypeSync"/>
  </ds:schemaRefs>
</ds:datastoreItem>
</file>

<file path=customXml/itemProps2.xml><?xml version="1.0" encoding="utf-8"?>
<ds:datastoreItem xmlns:ds="http://schemas.openxmlformats.org/officeDocument/2006/customXml" ds:itemID="{E143E53A-4758-404C-A151-8DEF00CF226D}">
  <ds:schemaRefs>
    <ds:schemaRef ds:uri="http://schemas.microsoft.com/sharepoint/v3/contenttype/forms"/>
  </ds:schemaRefs>
</ds:datastoreItem>
</file>

<file path=customXml/itemProps3.xml><?xml version="1.0" encoding="utf-8"?>
<ds:datastoreItem xmlns:ds="http://schemas.openxmlformats.org/officeDocument/2006/customXml" ds:itemID="{098A83F8-907D-4D71-8F2B-637D274C4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9F6DA3A-DB54-4712-AA85-4EB1FD40CEA2}">
  <ds:schemaRefs>
    <ds:schemaRef ds:uri="b06911f5-2148-444c-8586-fae6326f6f71"/>
    <ds:schemaRef ds:uri="http://purl.org/dc/dcmitype/"/>
    <ds:schemaRef ds:uri="http://purl.org/dc/terms/"/>
    <ds:schemaRef ds:uri="0509b246-36c9-4660-9234-ba10f3bf328d"/>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734c4073-7d5f-4b79-9025-c8fc99567a1e"/>
    <ds:schemaRef ds:uri="http://schemas.microsoft.com/sharepoint/v3"/>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71220B34-16A2-4FD4-B205-77D95124D92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Metering Option 1</vt:lpstr>
      <vt:lpstr>Metering Option 2</vt:lpstr>
      <vt:lpstr>Metering Option 3</vt:lpstr>
      <vt:lpstr>Metering Option 4</vt:lpstr>
      <vt:lpstr>Metering Option 5</vt:lpstr>
      <vt:lpstr>Metering Option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Deans</dc:creator>
  <cp:keywords/>
  <dc:description/>
  <cp:lastModifiedBy>Mark Charlton</cp:lastModifiedBy>
  <cp:revision/>
  <dcterms:created xsi:type="dcterms:W3CDTF">2022-09-12T07:42:02Z</dcterms:created>
  <dcterms:modified xsi:type="dcterms:W3CDTF">2024-10-16T07:56:00Z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0x010100AA05B90DBFE04643B9F9D96E9BC2395600BC2663F16643F7448DCAD700540DA466</vt:lpwstr>
  </property>
  <property fmtid="{D5CDD505-2E9C-101B-9397-08002B2CF9AE}" pid="3" name="Function">
    <vt:lpwstr>6;#Water|e5e09829-778a-41c8-8941-852143a0bb63</vt:lpwstr>
  </property>
  <property fmtid="{D5CDD505-2E9C-101B-9397-08002B2CF9AE}" pid="4" name="Retention">
    <vt:lpwstr>5;#25|cf3b2b26-c251-4a42-8348-e3ebb5707dd2</vt:lpwstr>
  </property>
  <property fmtid="{D5CDD505-2E9C-101B-9397-08002B2CF9AE}" pid="5" name="_dlc_DocIdItemGuid">
    <vt:lpwstr>4ac43300-41ce-4aa1-a7d9-d0de5790f879</vt:lpwstr>
  </property>
  <property fmtid="{D5CDD505-2E9C-101B-9397-08002B2CF9AE}" pid="6" name="Data Classification">
    <vt:lpwstr>1;#Internal|78588ca9-23cc-44a4-9006-95c2deff13a9</vt:lpwstr>
  </property>
  <property fmtid="{D5CDD505-2E9C-101B-9397-08002B2CF9AE}" pid="7" name="Data Protection">
    <vt:lpwstr>4;#No Personal Information|741f19bf-af9a-4c82-8344-b64b74109fc2</vt:lpwstr>
  </property>
  <property fmtid="{D5CDD505-2E9C-101B-9397-08002B2CF9AE}" pid="8" name="BusinessSiteNameNew">
    <vt:lpwstr/>
  </property>
  <property fmtid="{D5CDD505-2E9C-101B-9397-08002B2CF9AE}" pid="9" name="AssetFunction">
    <vt:lpwstr/>
  </property>
  <property fmtid="{D5CDD505-2E9C-101B-9397-08002B2CF9AE}" pid="10" name="Region">
    <vt:lpwstr/>
  </property>
  <property fmtid="{D5CDD505-2E9C-101B-9397-08002B2CF9AE}" pid="11" name="MediaServiceImageTags">
    <vt:lpwstr/>
  </property>
  <property fmtid="{D5CDD505-2E9C-101B-9397-08002B2CF9AE}" pid="12" name="DrawingType">
    <vt:lpwstr/>
  </property>
  <property fmtid="{D5CDD505-2E9C-101B-9397-08002B2CF9AE}" pid="13" name="k50b07cece3d4027a8276cbbd76ec79c">
    <vt:lpwstr/>
  </property>
  <property fmtid="{D5CDD505-2E9C-101B-9397-08002B2CF9AE}" pid="14" name="ProcessType">
    <vt:lpwstr/>
  </property>
  <property fmtid="{D5CDD505-2E9C-101B-9397-08002B2CF9AE}" pid="15" name="bd904d859d1f43cdb6982f73fce91bd7">
    <vt:lpwstr/>
  </property>
  <property fmtid="{D5CDD505-2E9C-101B-9397-08002B2CF9AE}" pid="16" name="i7ccf6fcffed4efba460e12e153a1084">
    <vt:lpwstr/>
  </property>
  <property fmtid="{D5CDD505-2E9C-101B-9397-08002B2CF9AE}" pid="17" name="o5015b35b4e0458e84bc1cd8cc4e022d">
    <vt:lpwstr/>
  </property>
  <property fmtid="{D5CDD505-2E9C-101B-9397-08002B2CF9AE}" pid="18" name="o17bcf2fdb114551a388478223431a16">
    <vt:lpwstr/>
  </property>
  <property fmtid="{D5CDD505-2E9C-101B-9397-08002B2CF9AE}" pid="19" name="LocationType">
    <vt:lpwstr/>
  </property>
  <property fmtid="{D5CDD505-2E9C-101B-9397-08002B2CF9AE}" pid="20" name="k88dfe323d9f4023a932fb1225522335">
    <vt:lpwstr/>
  </property>
  <property fmtid="{D5CDD505-2E9C-101B-9397-08002B2CF9AE}" pid="21" name="Data_x0020_Classification">
    <vt:lpwstr>1;#Internal|78588ca9-23cc-44a4-9006-95c2deff13a9</vt:lpwstr>
  </property>
  <property fmtid="{D5CDD505-2E9C-101B-9397-08002B2CF9AE}" pid="22" name="Data_x0020_Protection">
    <vt:lpwstr>4;#No Personal Information|741f19bf-af9a-4c82-8344-b64b74109fc2</vt:lpwstr>
  </property>
</Properties>
</file>